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03.21\"/>
    </mc:Choice>
  </mc:AlternateContent>
  <bookViews>
    <workbookView xWindow="0" yWindow="0" windowWidth="28800" windowHeight="12015" firstSheet="1" activeTab="1"/>
  </bookViews>
  <sheets>
    <sheet name="2021" sheetId="22" state="hidden" r:id="rId1"/>
    <sheet name="2 міс 2021" sheetId="23" r:id="rId2"/>
  </sheets>
  <definedNames>
    <definedName name="_xlnm.Print_Titles" localSheetId="1">'2 міс 2021'!$3:$5</definedName>
    <definedName name="_xlnm.Print_Titles" localSheetId="0">'2021'!$3:$5</definedName>
    <definedName name="_xlnm.Print_Area" localSheetId="1">'2 міс 2021'!$A$1:$O$138</definedName>
    <definedName name="_xlnm.Print_Area" localSheetId="0">'2021'!$A$1:$R$116</definedName>
  </definedNames>
  <calcPr calcId="152511"/>
</workbook>
</file>

<file path=xl/calcChain.xml><?xml version="1.0" encoding="utf-8"?>
<calcChain xmlns="http://schemas.openxmlformats.org/spreadsheetml/2006/main">
  <c r="A25" i="23" l="1"/>
  <c r="F104" i="23" l="1"/>
  <c r="I104" i="23" s="1"/>
  <c r="F92" i="23"/>
  <c r="K92" i="23" s="1"/>
  <c r="M91" i="23"/>
  <c r="H91" i="23"/>
  <c r="H90" i="23" s="1"/>
  <c r="F90" i="23" s="1"/>
  <c r="G91" i="23"/>
  <c r="E91" i="23"/>
  <c r="E90" i="23" s="1"/>
  <c r="D91" i="23"/>
  <c r="D90" i="23" s="1"/>
  <c r="M90" i="23"/>
  <c r="G90" i="23"/>
  <c r="J88" i="23"/>
  <c r="J91" i="23" s="1"/>
  <c r="J90" i="23" s="1"/>
  <c r="F88" i="23"/>
  <c r="N88" i="23" s="1"/>
  <c r="J83" i="23"/>
  <c r="F83" i="23"/>
  <c r="N83" i="23" s="1"/>
  <c r="J82" i="23"/>
  <c r="F82" i="23"/>
  <c r="I82" i="23" s="1"/>
  <c r="I81" i="23"/>
  <c r="J81" i="23"/>
  <c r="F81" i="23"/>
  <c r="N81" i="23" s="1"/>
  <c r="J80" i="23"/>
  <c r="F80" i="23"/>
  <c r="N80" i="23" s="1"/>
  <c r="J79" i="23"/>
  <c r="F79" i="23"/>
  <c r="J78" i="23"/>
  <c r="F78" i="23"/>
  <c r="N78" i="23" s="1"/>
  <c r="M77" i="23"/>
  <c r="H77" i="23"/>
  <c r="G77" i="23"/>
  <c r="E77" i="23"/>
  <c r="D77" i="23"/>
  <c r="J76" i="23"/>
  <c r="F76" i="23"/>
  <c r="J75" i="23"/>
  <c r="F75" i="23"/>
  <c r="O75" i="23" s="1"/>
  <c r="J74" i="23"/>
  <c r="F74" i="23"/>
  <c r="A74" i="23"/>
  <c r="A75" i="23" s="1"/>
  <c r="A76" i="23" s="1"/>
  <c r="A77" i="23" s="1"/>
  <c r="J73" i="23"/>
  <c r="F73" i="23"/>
  <c r="O73" i="23" s="1"/>
  <c r="F72" i="23"/>
  <c r="K72" i="23" s="1"/>
  <c r="J71" i="23"/>
  <c r="J70" i="23" s="1"/>
  <c r="F71" i="23"/>
  <c r="I71" i="23" s="1"/>
  <c r="M70" i="23"/>
  <c r="M84" i="23" s="1"/>
  <c r="H70" i="23"/>
  <c r="H84" i="23" s="1"/>
  <c r="G70" i="23"/>
  <c r="D70" i="23"/>
  <c r="E70" i="23" s="1"/>
  <c r="E84" i="23" s="1"/>
  <c r="F67" i="23"/>
  <c r="M65" i="23"/>
  <c r="M108" i="23" s="1"/>
  <c r="H65" i="23"/>
  <c r="G65" i="23"/>
  <c r="E65" i="23"/>
  <c r="D65" i="23"/>
  <c r="M63" i="23"/>
  <c r="H63" i="23"/>
  <c r="G63" i="23"/>
  <c r="F63" i="23" s="1"/>
  <c r="E63" i="23"/>
  <c r="D63" i="23"/>
  <c r="F60" i="23"/>
  <c r="J59" i="23"/>
  <c r="F59" i="23"/>
  <c r="I59" i="23" s="1"/>
  <c r="J58" i="23"/>
  <c r="L58" i="23" s="1"/>
  <c r="F58" i="23"/>
  <c r="I58" i="23" s="1"/>
  <c r="I57" i="23"/>
  <c r="J57" i="23"/>
  <c r="F57" i="23"/>
  <c r="O57" i="23" s="1"/>
  <c r="J56" i="23"/>
  <c r="F56" i="23"/>
  <c r="I56" i="23" s="1"/>
  <c r="M55" i="23"/>
  <c r="Q55" i="23" s="1"/>
  <c r="J55" i="23"/>
  <c r="H55" i="23"/>
  <c r="H66" i="23" s="1"/>
  <c r="G55" i="23"/>
  <c r="E55" i="23"/>
  <c r="D55" i="23"/>
  <c r="J54" i="23"/>
  <c r="F54" i="23"/>
  <c r="I54" i="23" s="1"/>
  <c r="R53" i="23"/>
  <c r="J53" i="23"/>
  <c r="F53" i="23"/>
  <c r="E53" i="23"/>
  <c r="E51" i="23" s="1"/>
  <c r="J52" i="23"/>
  <c r="F52" i="23"/>
  <c r="M51" i="23"/>
  <c r="G51" i="23"/>
  <c r="F51" i="23" s="1"/>
  <c r="D51" i="23"/>
  <c r="J50" i="23"/>
  <c r="F50" i="23"/>
  <c r="J49" i="23"/>
  <c r="F49" i="23"/>
  <c r="I49" i="23" s="1"/>
  <c r="J48" i="23"/>
  <c r="J63" i="23" s="1"/>
  <c r="F48" i="23"/>
  <c r="N48" i="23" s="1"/>
  <c r="J47" i="23"/>
  <c r="F47" i="23"/>
  <c r="N47" i="23" s="1"/>
  <c r="A47" i="23"/>
  <c r="A48" i="23" s="1"/>
  <c r="A49" i="23" s="1"/>
  <c r="A50" i="23" s="1"/>
  <c r="J46" i="23"/>
  <c r="F46" i="23"/>
  <c r="T45" i="23"/>
  <c r="J44" i="23"/>
  <c r="F44" i="23"/>
  <c r="J43" i="23"/>
  <c r="F43" i="23"/>
  <c r="N43" i="23" s="1"/>
  <c r="J42" i="23"/>
  <c r="F42" i="23"/>
  <c r="I42" i="23" s="1"/>
  <c r="J41" i="23"/>
  <c r="K41" i="23" s="1"/>
  <c r="F41" i="23"/>
  <c r="O41" i="23" s="1"/>
  <c r="J40" i="23"/>
  <c r="F40" i="23"/>
  <c r="N40" i="23" s="1"/>
  <c r="J39" i="23"/>
  <c r="F39" i="23"/>
  <c r="J38" i="23"/>
  <c r="F38" i="23"/>
  <c r="O38" i="23" s="1"/>
  <c r="P38" i="23" s="1"/>
  <c r="A38" i="23"/>
  <c r="A39" i="23" s="1"/>
  <c r="A40" i="23" s="1"/>
  <c r="A41" i="23" s="1"/>
  <c r="A42" i="23" s="1"/>
  <c r="A43" i="23" s="1"/>
  <c r="A44" i="23" s="1"/>
  <c r="J37" i="23"/>
  <c r="L37" i="23" s="1"/>
  <c r="F37" i="23"/>
  <c r="N37" i="23" s="1"/>
  <c r="J36" i="23"/>
  <c r="F36" i="23"/>
  <c r="I36" i="23" s="1"/>
  <c r="J35" i="23"/>
  <c r="F35" i="23"/>
  <c r="N35" i="23" s="1"/>
  <c r="J34" i="23"/>
  <c r="F34" i="23"/>
  <c r="I34" i="23" s="1"/>
  <c r="J33" i="23"/>
  <c r="F33" i="23"/>
  <c r="O33" i="23" s="1"/>
  <c r="P33" i="23" s="1"/>
  <c r="M32" i="23"/>
  <c r="J32" i="23"/>
  <c r="H32" i="23"/>
  <c r="G32" i="23"/>
  <c r="E32" i="23"/>
  <c r="D32" i="23"/>
  <c r="J31" i="23"/>
  <c r="F31" i="23"/>
  <c r="I31" i="23" s="1"/>
  <c r="J30" i="23"/>
  <c r="F30" i="23"/>
  <c r="O30" i="23" s="1"/>
  <c r="J29" i="23"/>
  <c r="F29" i="23"/>
  <c r="N29" i="23" s="1"/>
  <c r="J28" i="23"/>
  <c r="F28" i="23"/>
  <c r="K28" i="23" s="1"/>
  <c r="J27" i="23"/>
  <c r="F27" i="23"/>
  <c r="N27" i="23" s="1"/>
  <c r="J26" i="23"/>
  <c r="F26" i="23"/>
  <c r="O26" i="23" s="1"/>
  <c r="A26" i="23"/>
  <c r="A27" i="23" s="1"/>
  <c r="A28" i="23" s="1"/>
  <c r="A29" i="23" s="1"/>
  <c r="A30" i="23" s="1"/>
  <c r="A31" i="23" s="1"/>
  <c r="A32" i="23" s="1"/>
  <c r="J25" i="23"/>
  <c r="F25" i="23"/>
  <c r="J24" i="23"/>
  <c r="F24" i="23"/>
  <c r="N24" i="23" s="1"/>
  <c r="J23" i="23"/>
  <c r="F23" i="23"/>
  <c r="O23" i="23" s="1"/>
  <c r="O22" i="23"/>
  <c r="J22" i="23"/>
  <c r="F22" i="23"/>
  <c r="I22" i="23" s="1"/>
  <c r="J21" i="23"/>
  <c r="F21" i="23"/>
  <c r="I21" i="23" s="1"/>
  <c r="D21" i="23"/>
  <c r="J20" i="23"/>
  <c r="F20" i="23"/>
  <c r="O20" i="23" s="1"/>
  <c r="J19" i="23"/>
  <c r="F19" i="23"/>
  <c r="I19" i="23" s="1"/>
  <c r="D19" i="23"/>
  <c r="P18" i="23"/>
  <c r="M18" i="23"/>
  <c r="H18" i="23"/>
  <c r="G18" i="23"/>
  <c r="E18" i="23"/>
  <c r="J18" i="23" s="1"/>
  <c r="J17" i="23"/>
  <c r="F17" i="23"/>
  <c r="I17" i="23" s="1"/>
  <c r="J16" i="23"/>
  <c r="F16" i="23"/>
  <c r="N16" i="23" s="1"/>
  <c r="P15" i="23"/>
  <c r="J15" i="23"/>
  <c r="L15" i="23" s="1"/>
  <c r="F15" i="23"/>
  <c r="N15" i="23" s="1"/>
  <c r="M14" i="23"/>
  <c r="H14" i="23"/>
  <c r="G14" i="23"/>
  <c r="E14" i="23"/>
  <c r="J14" i="23" s="1"/>
  <c r="D14" i="23"/>
  <c r="J13" i="23"/>
  <c r="F13" i="23"/>
  <c r="J12" i="23"/>
  <c r="F12" i="23"/>
  <c r="I12" i="23" s="1"/>
  <c r="J11" i="23"/>
  <c r="F11" i="23"/>
  <c r="F10" i="23"/>
  <c r="M9" i="23"/>
  <c r="H9" i="23"/>
  <c r="G9" i="23"/>
  <c r="E9" i="23"/>
  <c r="D9" i="23"/>
  <c r="R8" i="23"/>
  <c r="S8" i="23" s="1"/>
  <c r="O8" i="23"/>
  <c r="J8" i="23"/>
  <c r="F8" i="23"/>
  <c r="I8" i="23" s="1"/>
  <c r="A8" i="23"/>
  <c r="S7" i="23"/>
  <c r="R7" i="23"/>
  <c r="J7" i="23"/>
  <c r="F7" i="23"/>
  <c r="L7" i="23" s="1"/>
  <c r="G5" i="23"/>
  <c r="H5" i="23" s="1"/>
  <c r="J5" i="23" s="1"/>
  <c r="K5" i="23" s="1"/>
  <c r="L5" i="23" s="1"/>
  <c r="M5" i="23" s="1"/>
  <c r="N5" i="23" s="1"/>
  <c r="O5" i="23" s="1"/>
  <c r="C5" i="23"/>
  <c r="D5" i="23" s="1"/>
  <c r="E5" i="23" s="1"/>
  <c r="I13" i="23" l="1"/>
  <c r="O13" i="23"/>
  <c r="K44" i="23"/>
  <c r="K50" i="23"/>
  <c r="O50" i="23"/>
  <c r="L54" i="23"/>
  <c r="E108" i="23"/>
  <c r="F91" i="23"/>
  <c r="K91" i="23" s="1"/>
  <c r="D66" i="23"/>
  <c r="D64" i="23" s="1"/>
  <c r="D61" i="23" s="1"/>
  <c r="H108" i="23"/>
  <c r="L76" i="23"/>
  <c r="N11" i="23"/>
  <c r="O11" i="23"/>
  <c r="I76" i="23"/>
  <c r="O76" i="23"/>
  <c r="F14" i="23"/>
  <c r="O14" i="23" s="1"/>
  <c r="N25" i="23"/>
  <c r="O25" i="23"/>
  <c r="P25" i="23" s="1"/>
  <c r="F32" i="23"/>
  <c r="K32" i="23" s="1"/>
  <c r="K83" i="23"/>
  <c r="K30" i="23"/>
  <c r="N34" i="23"/>
  <c r="K56" i="23"/>
  <c r="D108" i="23"/>
  <c r="L82" i="23"/>
  <c r="K27" i="23"/>
  <c r="O80" i="23"/>
  <c r="L34" i="23"/>
  <c r="L26" i="23"/>
  <c r="I28" i="23"/>
  <c r="N33" i="23"/>
  <c r="O34" i="23"/>
  <c r="P34" i="23" s="1"/>
  <c r="L38" i="23"/>
  <c r="J65" i="23"/>
  <c r="J108" i="23" s="1"/>
  <c r="I50" i="23"/>
  <c r="J84" i="23"/>
  <c r="J86" i="23" s="1"/>
  <c r="I79" i="23"/>
  <c r="L29" i="23"/>
  <c r="L49" i="23"/>
  <c r="L35" i="23"/>
  <c r="K23" i="23"/>
  <c r="M66" i="23"/>
  <c r="M109" i="23" s="1"/>
  <c r="M107" i="23" s="1"/>
  <c r="K73" i="23"/>
  <c r="K75" i="23"/>
  <c r="F77" i="23"/>
  <c r="I77" i="23" s="1"/>
  <c r="H64" i="23"/>
  <c r="H61" i="23" s="1"/>
  <c r="H106" i="23" s="1"/>
  <c r="H109" i="23"/>
  <c r="L13" i="23"/>
  <c r="I15" i="23"/>
  <c r="I16" i="23"/>
  <c r="L25" i="23"/>
  <c r="I27" i="23"/>
  <c r="N38" i="23"/>
  <c r="L46" i="23"/>
  <c r="K54" i="23"/>
  <c r="O81" i="23"/>
  <c r="N82" i="23"/>
  <c r="L83" i="23"/>
  <c r="I88" i="23"/>
  <c r="J104" i="23"/>
  <c r="L104" i="23" s="1"/>
  <c r="K63" i="23"/>
  <c r="N13" i="23"/>
  <c r="K20" i="23"/>
  <c r="N26" i="23"/>
  <c r="L33" i="23"/>
  <c r="L43" i="23"/>
  <c r="N54" i="23"/>
  <c r="N56" i="23"/>
  <c r="K78" i="23"/>
  <c r="O82" i="23"/>
  <c r="O83" i="23"/>
  <c r="K104" i="23"/>
  <c r="R21" i="23"/>
  <c r="K12" i="23"/>
  <c r="Q15" i="23"/>
  <c r="K19" i="23"/>
  <c r="L57" i="23"/>
  <c r="N72" i="23"/>
  <c r="G45" i="23"/>
  <c r="F45" i="23" s="1"/>
  <c r="N19" i="23"/>
  <c r="L22" i="23"/>
  <c r="I46" i="23"/>
  <c r="N76" i="23"/>
  <c r="K80" i="23"/>
  <c r="K81" i="23"/>
  <c r="N104" i="23"/>
  <c r="H45" i="23"/>
  <c r="K15" i="23"/>
  <c r="F18" i="23"/>
  <c r="O18" i="23" s="1"/>
  <c r="D18" i="23"/>
  <c r="D45" i="23" s="1"/>
  <c r="O19" i="23"/>
  <c r="N22" i="23"/>
  <c r="L27" i="23"/>
  <c r="I44" i="23"/>
  <c r="L50" i="23"/>
  <c r="G66" i="23"/>
  <c r="G109" i="23" s="1"/>
  <c r="L81" i="23"/>
  <c r="K82" i="23"/>
  <c r="N92" i="23"/>
  <c r="O104" i="23"/>
  <c r="N14" i="23"/>
  <c r="K8" i="23"/>
  <c r="E45" i="23"/>
  <c r="J9" i="23"/>
  <c r="J45" i="23" s="1"/>
  <c r="N10" i="23"/>
  <c r="K10" i="23"/>
  <c r="I11" i="23"/>
  <c r="L12" i="23"/>
  <c r="K36" i="23"/>
  <c r="O36" i="23"/>
  <c r="N36" i="23"/>
  <c r="L36" i="23"/>
  <c r="N39" i="23"/>
  <c r="K39" i="23"/>
  <c r="I74" i="23"/>
  <c r="L74" i="23"/>
  <c r="K74" i="23"/>
  <c r="N74" i="23"/>
  <c r="K7" i="23"/>
  <c r="F9" i="23"/>
  <c r="K13" i="23"/>
  <c r="K17" i="23"/>
  <c r="K53" i="23"/>
  <c r="N53" i="23"/>
  <c r="M64" i="23"/>
  <c r="M61" i="23" s="1"/>
  <c r="I7" i="23"/>
  <c r="L8" i="23"/>
  <c r="N8" i="23"/>
  <c r="K11" i="23"/>
  <c r="L11" i="23"/>
  <c r="O12" i="23"/>
  <c r="N12" i="23"/>
  <c r="I32" i="23"/>
  <c r="L32" i="23"/>
  <c r="L40" i="23"/>
  <c r="K40" i="23"/>
  <c r="I40" i="23"/>
  <c r="K42" i="23"/>
  <c r="O42" i="23"/>
  <c r="N42" i="23"/>
  <c r="L42" i="23"/>
  <c r="H98" i="23"/>
  <c r="K31" i="23"/>
  <c r="O31" i="23"/>
  <c r="N31" i="23"/>
  <c r="L31" i="23"/>
  <c r="N7" i="23"/>
  <c r="O7" i="23"/>
  <c r="I14" i="23"/>
  <c r="K21" i="23"/>
  <c r="O21" i="23"/>
  <c r="P21" i="23" s="1"/>
  <c r="N21" i="23"/>
  <c r="L21" i="23"/>
  <c r="D109" i="23"/>
  <c r="N52" i="23"/>
  <c r="K52" i="23"/>
  <c r="O17" i="23"/>
  <c r="N17" i="23"/>
  <c r="L17" i="23"/>
  <c r="K14" i="23"/>
  <c r="K16" i="23"/>
  <c r="L19" i="23"/>
  <c r="M45" i="23"/>
  <c r="L14" i="23"/>
  <c r="L16" i="23"/>
  <c r="R23" i="23"/>
  <c r="K26" i="23"/>
  <c r="L28" i="23"/>
  <c r="O29" i="23"/>
  <c r="P29" i="23" s="1"/>
  <c r="K33" i="23"/>
  <c r="O35" i="23"/>
  <c r="O37" i="23"/>
  <c r="K38" i="23"/>
  <c r="L44" i="23"/>
  <c r="K48" i="23"/>
  <c r="K49" i="23"/>
  <c r="N51" i="23"/>
  <c r="E66" i="23"/>
  <c r="E109" i="23" s="1"/>
  <c r="L56" i="23"/>
  <c r="K57" i="23"/>
  <c r="K58" i="23"/>
  <c r="H86" i="23"/>
  <c r="H100" i="23" s="1"/>
  <c r="H102" i="23" s="1"/>
  <c r="H94" i="23"/>
  <c r="H96" i="23" s="1"/>
  <c r="J77" i="23"/>
  <c r="L79" i="23"/>
  <c r="L20" i="23"/>
  <c r="L23" i="23"/>
  <c r="K25" i="23"/>
  <c r="I26" i="23"/>
  <c r="N28" i="23"/>
  <c r="K29" i="23"/>
  <c r="L30" i="23"/>
  <c r="I33" i="23"/>
  <c r="K35" i="23"/>
  <c r="K37" i="23"/>
  <c r="I38" i="23"/>
  <c r="L41" i="23"/>
  <c r="K43" i="23"/>
  <c r="N44" i="23"/>
  <c r="N46" i="23"/>
  <c r="O46" i="23"/>
  <c r="F55" i="23"/>
  <c r="N57" i="23"/>
  <c r="I20" i="23"/>
  <c r="I23" i="23"/>
  <c r="I30" i="23"/>
  <c r="I41" i="23"/>
  <c r="N49" i="23"/>
  <c r="O49" i="23"/>
  <c r="N58" i="23"/>
  <c r="L59" i="23"/>
  <c r="K59" i="23"/>
  <c r="N59" i="23"/>
  <c r="H68" i="23"/>
  <c r="M86" i="23"/>
  <c r="M94" i="23"/>
  <c r="N91" i="23"/>
  <c r="Q18" i="23"/>
  <c r="N20" i="23"/>
  <c r="K22" i="23"/>
  <c r="N23" i="23"/>
  <c r="I25" i="23"/>
  <c r="I29" i="23"/>
  <c r="N30" i="23"/>
  <c r="K34" i="23"/>
  <c r="I35" i="23"/>
  <c r="I37" i="23"/>
  <c r="N41" i="23"/>
  <c r="I43" i="23"/>
  <c r="K47" i="23"/>
  <c r="N50" i="23"/>
  <c r="J51" i="23"/>
  <c r="J66" i="23" s="1"/>
  <c r="J109" i="23" s="1"/>
  <c r="E86" i="23"/>
  <c r="E94" i="23"/>
  <c r="E96" i="23" s="1"/>
  <c r="J125" i="23"/>
  <c r="L71" i="23"/>
  <c r="K71" i="23"/>
  <c r="O71" i="23"/>
  <c r="N71" i="23"/>
  <c r="K90" i="23"/>
  <c r="N90" i="23"/>
  <c r="I90" i="23"/>
  <c r="K46" i="23"/>
  <c r="O63" i="23"/>
  <c r="N63" i="23"/>
  <c r="F65" i="23"/>
  <c r="G108" i="23"/>
  <c r="F70" i="23"/>
  <c r="G84" i="23"/>
  <c r="L90" i="23"/>
  <c r="O72" i="23"/>
  <c r="L73" i="23"/>
  <c r="L75" i="23"/>
  <c r="K79" i="23"/>
  <c r="D84" i="23"/>
  <c r="I73" i="23"/>
  <c r="I75" i="23"/>
  <c r="N73" i="23"/>
  <c r="N75" i="23"/>
  <c r="K76" i="23"/>
  <c r="N79" i="23"/>
  <c r="I83" i="23"/>
  <c r="K88" i="23"/>
  <c r="L88" i="23"/>
  <c r="O32" i="23" l="1"/>
  <c r="L91" i="23"/>
  <c r="N32" i="23"/>
  <c r="H107" i="23"/>
  <c r="G64" i="23"/>
  <c r="I91" i="23"/>
  <c r="E107" i="23"/>
  <c r="K18" i="23"/>
  <c r="F66" i="23"/>
  <c r="L66" i="23" s="1"/>
  <c r="D107" i="23"/>
  <c r="L18" i="23"/>
  <c r="J94" i="23"/>
  <c r="J96" i="23" s="1"/>
  <c r="H113" i="23"/>
  <c r="O77" i="23"/>
  <c r="F109" i="23"/>
  <c r="K109" i="23" s="1"/>
  <c r="N77" i="23"/>
  <c r="E64" i="23"/>
  <c r="E61" i="23" s="1"/>
  <c r="E68" i="23" s="1"/>
  <c r="L77" i="23"/>
  <c r="K77" i="23"/>
  <c r="K51" i="23"/>
  <c r="N18" i="23"/>
  <c r="H111" i="23"/>
  <c r="H123" i="23" s="1"/>
  <c r="J107" i="23"/>
  <c r="I18" i="23"/>
  <c r="J100" i="23"/>
  <c r="J102" i="23" s="1"/>
  <c r="J98" i="23"/>
  <c r="D86" i="23"/>
  <c r="D100" i="23" s="1"/>
  <c r="D102" i="23" s="1"/>
  <c r="D94" i="23"/>
  <c r="D96" i="23" s="1"/>
  <c r="L55" i="23"/>
  <c r="N55" i="23"/>
  <c r="I55" i="23"/>
  <c r="K55" i="23"/>
  <c r="O55" i="23"/>
  <c r="D106" i="23"/>
  <c r="D68" i="23"/>
  <c r="O65" i="23"/>
  <c r="N65" i="23"/>
  <c r="L65" i="23"/>
  <c r="I65" i="23"/>
  <c r="K65" i="23"/>
  <c r="J64" i="23"/>
  <c r="J61" i="23" s="1"/>
  <c r="M96" i="23"/>
  <c r="Q94" i="23"/>
  <c r="G61" i="23"/>
  <c r="F64" i="23"/>
  <c r="M98" i="23"/>
  <c r="M100" i="23"/>
  <c r="M102" i="23" s="1"/>
  <c r="R43" i="23"/>
  <c r="Q45" i="23"/>
  <c r="F84" i="23"/>
  <c r="G86" i="23"/>
  <c r="G94" i="23"/>
  <c r="G98" i="23"/>
  <c r="E98" i="23"/>
  <c r="E100" i="23"/>
  <c r="E102" i="23" s="1"/>
  <c r="J123" i="23"/>
  <c r="J124" i="23" s="1"/>
  <c r="O45" i="23"/>
  <c r="N45" i="23"/>
  <c r="I45" i="23"/>
  <c r="L45" i="23"/>
  <c r="K45" i="23"/>
  <c r="Q43" i="23"/>
  <c r="I66" i="23"/>
  <c r="N66" i="23"/>
  <c r="O66" i="23"/>
  <c r="D98" i="23"/>
  <c r="D111" i="23" s="1"/>
  <c r="D123" i="23" s="1"/>
  <c r="M106" i="23"/>
  <c r="M68" i="23"/>
  <c r="M111" i="23" s="1"/>
  <c r="Q111" i="23" s="1"/>
  <c r="O70" i="23"/>
  <c r="N70" i="23"/>
  <c r="I70" i="23"/>
  <c r="L70" i="23"/>
  <c r="K70" i="23"/>
  <c r="I9" i="23"/>
  <c r="N9" i="23"/>
  <c r="L9" i="23"/>
  <c r="K9" i="23"/>
  <c r="O9" i="23"/>
  <c r="G107" i="23"/>
  <c r="F107" i="23" s="1"/>
  <c r="F108" i="23"/>
  <c r="J127" i="23"/>
  <c r="J126" i="23"/>
  <c r="J128" i="23" l="1"/>
  <c r="K66" i="23"/>
  <c r="E106" i="23"/>
  <c r="E111" i="23" s="1"/>
  <c r="E123" i="23" s="1"/>
  <c r="I109" i="23"/>
  <c r="O109" i="23"/>
  <c r="N109" i="23"/>
  <c r="L109" i="23"/>
  <c r="F98" i="23"/>
  <c r="D113" i="23"/>
  <c r="E113" i="23" s="1"/>
  <c r="M113" i="23"/>
  <c r="Q68" i="23"/>
  <c r="S43" i="23"/>
  <c r="F94" i="23"/>
  <c r="G96" i="23"/>
  <c r="F96" i="23" s="1"/>
  <c r="J106" i="23"/>
  <c r="J68" i="23"/>
  <c r="F86" i="23"/>
  <c r="G100" i="23"/>
  <c r="I64" i="23"/>
  <c r="L64" i="23"/>
  <c r="N64" i="23"/>
  <c r="O64" i="23"/>
  <c r="K64" i="23"/>
  <c r="T68" i="23"/>
  <c r="I108" i="23"/>
  <c r="L108" i="23"/>
  <c r="K108" i="23"/>
  <c r="O108" i="23"/>
  <c r="N108" i="23"/>
  <c r="L84" i="23"/>
  <c r="K84" i="23"/>
  <c r="O84" i="23"/>
  <c r="N84" i="23"/>
  <c r="I84" i="23"/>
  <c r="F61" i="23"/>
  <c r="G106" i="23"/>
  <c r="F106" i="23" s="1"/>
  <c r="G68" i="23"/>
  <c r="K107" i="23"/>
  <c r="O107" i="23"/>
  <c r="N107" i="23"/>
  <c r="I107" i="23"/>
  <c r="L107" i="23"/>
  <c r="J113" i="23" l="1"/>
  <c r="J111" i="23"/>
  <c r="G113" i="23"/>
  <c r="F113" i="23" s="1"/>
  <c r="F68" i="23"/>
  <c r="L96" i="23"/>
  <c r="K96" i="23"/>
  <c r="O96" i="23"/>
  <c r="N96" i="23"/>
  <c r="I96" i="23"/>
  <c r="N98" i="23"/>
  <c r="I98" i="23"/>
  <c r="L98" i="23"/>
  <c r="K98" i="23"/>
  <c r="O98" i="23"/>
  <c r="I106" i="23"/>
  <c r="L106" i="23"/>
  <c r="K106" i="23"/>
  <c r="O106" i="23"/>
  <c r="N106" i="23"/>
  <c r="O94" i="23"/>
  <c r="N94" i="23"/>
  <c r="I94" i="23"/>
  <c r="L94" i="23"/>
  <c r="K94" i="23"/>
  <c r="G111" i="23"/>
  <c r="O61" i="23"/>
  <c r="N61" i="23"/>
  <c r="L61" i="23"/>
  <c r="K61" i="23"/>
  <c r="I61" i="23"/>
  <c r="F100" i="23"/>
  <c r="G102" i="23"/>
  <c r="F102" i="23" s="1"/>
  <c r="N86" i="23"/>
  <c r="I86" i="23"/>
  <c r="L86" i="23"/>
  <c r="K86" i="23"/>
  <c r="O86" i="23"/>
  <c r="N102" i="23" l="1"/>
  <c r="I102" i="23"/>
  <c r="L102" i="23"/>
  <c r="K102" i="23"/>
  <c r="O102" i="23"/>
  <c r="L100" i="23"/>
  <c r="K100" i="23"/>
  <c r="O100" i="23"/>
  <c r="N100" i="23"/>
  <c r="I100" i="23"/>
  <c r="N68" i="23"/>
  <c r="I68" i="23"/>
  <c r="L68" i="23"/>
  <c r="K68" i="23"/>
  <c r="O68" i="23"/>
  <c r="G123" i="23"/>
  <c r="F111" i="23"/>
  <c r="O113" i="23"/>
  <c r="N113" i="23"/>
  <c r="I113" i="23"/>
  <c r="L113" i="23"/>
  <c r="K113" i="23"/>
  <c r="I111" i="23" l="1"/>
  <c r="L111" i="23"/>
  <c r="F123" i="23"/>
  <c r="K111" i="23"/>
  <c r="O111" i="23"/>
  <c r="N111" i="23"/>
  <c r="M10" i="22" l="1"/>
  <c r="L125" i="22"/>
  <c r="L123" i="22"/>
  <c r="F77" i="22"/>
  <c r="I91" i="22"/>
  <c r="L71" i="22"/>
  <c r="K11" i="22"/>
  <c r="F10" i="22" l="1"/>
  <c r="J10" i="22" s="1"/>
  <c r="Q10" i="22"/>
  <c r="P9" i="22"/>
  <c r="I9" i="22"/>
  <c r="H9" i="22"/>
  <c r="F9" i="22" s="1"/>
  <c r="G9" i="22"/>
  <c r="L78" i="22"/>
  <c r="L83" i="22"/>
  <c r="L82" i="22"/>
  <c r="L81" i="22"/>
  <c r="L80" i="22"/>
  <c r="L79" i="22"/>
  <c r="L76" i="22"/>
  <c r="L75" i="22"/>
  <c r="L74" i="22"/>
  <c r="L73" i="22"/>
  <c r="L44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9" i="22"/>
  <c r="L8" i="22"/>
  <c r="L7" i="22"/>
  <c r="H32" i="22"/>
  <c r="H18" i="22"/>
  <c r="H14" i="22"/>
  <c r="F14" i="22" s="1"/>
  <c r="H55" i="22"/>
  <c r="H66" i="22" s="1"/>
  <c r="H109" i="22" s="1"/>
  <c r="F109" i="22" s="1"/>
  <c r="H63" i="22"/>
  <c r="H65" i="22"/>
  <c r="F65" i="22" s="1"/>
  <c r="H70" i="22"/>
  <c r="H84" i="22" s="1"/>
  <c r="H86" i="22" s="1"/>
  <c r="H77" i="22"/>
  <c r="H91" i="22"/>
  <c r="F104" i="22"/>
  <c r="I104" i="22" s="1"/>
  <c r="L104" i="22" s="1"/>
  <c r="F92" i="22"/>
  <c r="F88" i="22"/>
  <c r="F83" i="22"/>
  <c r="F82" i="22"/>
  <c r="F81" i="22"/>
  <c r="F80" i="22"/>
  <c r="F79" i="22"/>
  <c r="F78" i="22"/>
  <c r="Q78" i="22" s="1"/>
  <c r="F76" i="22"/>
  <c r="F75" i="22"/>
  <c r="F74" i="22"/>
  <c r="F73" i="22"/>
  <c r="F72" i="22"/>
  <c r="F71" i="22"/>
  <c r="F67" i="22"/>
  <c r="F63" i="22"/>
  <c r="F60" i="22"/>
  <c r="F59" i="22"/>
  <c r="F58" i="22"/>
  <c r="F57" i="22"/>
  <c r="F56" i="22"/>
  <c r="F54" i="22"/>
  <c r="F53" i="22"/>
  <c r="F52" i="22"/>
  <c r="F51" i="22"/>
  <c r="F50" i="22"/>
  <c r="F49" i="22"/>
  <c r="F48" i="22"/>
  <c r="F47" i="22"/>
  <c r="F46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7" i="22"/>
  <c r="F16" i="22"/>
  <c r="F15" i="22"/>
  <c r="F13" i="22"/>
  <c r="K13" i="22" s="1"/>
  <c r="F12" i="22"/>
  <c r="F11" i="22"/>
  <c r="F8" i="22"/>
  <c r="F7" i="22"/>
  <c r="H5" i="22"/>
  <c r="I5" i="22"/>
  <c r="P45" i="22"/>
  <c r="P84" i="22"/>
  <c r="P77" i="22"/>
  <c r="F55" i="22" l="1"/>
  <c r="H108" i="22"/>
  <c r="F108" i="22" s="1"/>
  <c r="H45" i="22"/>
  <c r="H100" i="22" s="1"/>
  <c r="H102" i="22" s="1"/>
  <c r="M78" i="22"/>
  <c r="J78" i="22"/>
  <c r="F66" i="22"/>
  <c r="H64" i="22"/>
  <c r="F91" i="22"/>
  <c r="H90" i="22"/>
  <c r="H94" i="22"/>
  <c r="H96" i="22" s="1"/>
  <c r="H107" i="22"/>
  <c r="F107" i="22" s="1"/>
  <c r="Q24" i="22"/>
  <c r="H98" i="22" l="1"/>
  <c r="H61" i="22"/>
  <c r="F64" i="22"/>
  <c r="F90" i="22"/>
  <c r="L54" i="22"/>
  <c r="L46" i="22"/>
  <c r="P18" i="22"/>
  <c r="Q54" i="22"/>
  <c r="I18" i="22"/>
  <c r="G18" i="22"/>
  <c r="F18" i="22" s="1"/>
  <c r="I90" i="22"/>
  <c r="G91" i="22"/>
  <c r="G90" i="22"/>
  <c r="E91" i="22"/>
  <c r="E90" i="22" s="1"/>
  <c r="I65" i="22"/>
  <c r="I63" i="22"/>
  <c r="G65" i="22"/>
  <c r="G63" i="22"/>
  <c r="E63" i="22"/>
  <c r="E65" i="22"/>
  <c r="I55" i="22"/>
  <c r="G55" i="22"/>
  <c r="E55" i="22"/>
  <c r="E32" i="22"/>
  <c r="E18" i="22"/>
  <c r="E14" i="22"/>
  <c r="E9" i="22"/>
  <c r="F61" i="22" l="1"/>
  <c r="H68" i="22"/>
  <c r="H106" i="22"/>
  <c r="F106" i="22" s="1"/>
  <c r="L45" i="22"/>
  <c r="G108" i="22"/>
  <c r="N54" i="22"/>
  <c r="K54" i="22"/>
  <c r="O54" i="22"/>
  <c r="J54" i="22"/>
  <c r="M54" i="22"/>
  <c r="I108" i="22"/>
  <c r="E45" i="22"/>
  <c r="H111" i="22" l="1"/>
  <c r="H123" i="22" s="1"/>
  <c r="H113" i="22"/>
  <c r="D55" i="22"/>
  <c r="D51" i="22" l="1"/>
  <c r="D66" i="22" s="1"/>
  <c r="G51" i="22"/>
  <c r="I51" i="22"/>
  <c r="P51" i="22"/>
  <c r="J52" i="22"/>
  <c r="L52" i="22"/>
  <c r="E53" i="22"/>
  <c r="R53" i="22"/>
  <c r="L53" i="22"/>
  <c r="U53" i="22"/>
  <c r="D21" i="22"/>
  <c r="D19" i="22"/>
  <c r="E51" i="22" l="1"/>
  <c r="E66" i="22" s="1"/>
  <c r="E64" i="22" s="1"/>
  <c r="E61" i="22" s="1"/>
  <c r="E68" i="22" s="1"/>
  <c r="L51" i="22"/>
  <c r="I66" i="22"/>
  <c r="Q51" i="22"/>
  <c r="G66" i="22"/>
  <c r="J53" i="22"/>
  <c r="R52" i="22"/>
  <c r="Q52" i="22"/>
  <c r="Q53" i="22"/>
  <c r="M53" i="22"/>
  <c r="M52" i="22"/>
  <c r="D18" i="22"/>
  <c r="I64" i="22" l="1"/>
  <c r="I61" i="22" s="1"/>
  <c r="I106" i="22" s="1"/>
  <c r="I109" i="22"/>
  <c r="I107" i="22" s="1"/>
  <c r="J51" i="22"/>
  <c r="G64" i="22"/>
  <c r="G61" i="22" s="1"/>
  <c r="G106" i="22" s="1"/>
  <c r="G109" i="22"/>
  <c r="G107" i="22" s="1"/>
  <c r="M51" i="22"/>
  <c r="R51" i="22"/>
  <c r="P91" i="22" l="1"/>
  <c r="P70" i="22"/>
  <c r="P65" i="22"/>
  <c r="P63" i="22"/>
  <c r="P55" i="22"/>
  <c r="P66" i="22" s="1"/>
  <c r="P32" i="22"/>
  <c r="P14" i="22"/>
  <c r="P109" i="22" l="1"/>
  <c r="P90" i="22"/>
  <c r="P94" i="22" s="1"/>
  <c r="T94" i="22" s="1"/>
  <c r="P64" i="22"/>
  <c r="P61" i="22" s="1"/>
  <c r="P86" i="22"/>
  <c r="P108" i="22"/>
  <c r="S18" i="22"/>
  <c r="S15" i="22"/>
  <c r="P68" i="22" l="1"/>
  <c r="P111" i="22" s="1"/>
  <c r="P100" i="22"/>
  <c r="P102" i="22" s="1"/>
  <c r="P107" i="22"/>
  <c r="P106" i="22"/>
  <c r="P98" i="22"/>
  <c r="P96" i="22"/>
  <c r="P113" i="22" l="1"/>
  <c r="R104" i="22"/>
  <c r="D91" i="22"/>
  <c r="D90" i="22" s="1"/>
  <c r="L88" i="22"/>
  <c r="L91" i="22" s="1"/>
  <c r="J82" i="22"/>
  <c r="J81" i="22"/>
  <c r="I77" i="22"/>
  <c r="G77" i="22"/>
  <c r="D77" i="22"/>
  <c r="J75" i="22"/>
  <c r="J73" i="22"/>
  <c r="A74" i="22"/>
  <c r="A75" i="22" s="1"/>
  <c r="A76" i="22" s="1"/>
  <c r="A77" i="22" s="1"/>
  <c r="R72" i="22"/>
  <c r="Q71" i="22"/>
  <c r="L70" i="22"/>
  <c r="I70" i="22"/>
  <c r="I84" i="22" s="1"/>
  <c r="G70" i="22"/>
  <c r="F70" i="22" s="1"/>
  <c r="D70" i="22"/>
  <c r="D84" i="22" s="1"/>
  <c r="D65" i="22"/>
  <c r="D63" i="22"/>
  <c r="L59" i="22"/>
  <c r="L58" i="22"/>
  <c r="Q58" i="22"/>
  <c r="L57" i="22"/>
  <c r="J57" i="22"/>
  <c r="L56" i="22"/>
  <c r="Q56" i="22"/>
  <c r="T55" i="22"/>
  <c r="L50" i="22"/>
  <c r="J50" i="22"/>
  <c r="L49" i="22"/>
  <c r="K49" i="22"/>
  <c r="L48" i="22"/>
  <c r="L63" i="22" s="1"/>
  <c r="J48" i="22"/>
  <c r="L47" i="22"/>
  <c r="K46" i="22"/>
  <c r="A47" i="22"/>
  <c r="A48" i="22" s="1"/>
  <c r="A49" i="22" s="1"/>
  <c r="A50" i="22" s="1"/>
  <c r="O43" i="22"/>
  <c r="O41" i="22"/>
  <c r="Q40" i="22"/>
  <c r="Q39" i="22"/>
  <c r="K38" i="22"/>
  <c r="A38" i="22"/>
  <c r="A39" i="22" s="1"/>
  <c r="A40" i="22" s="1"/>
  <c r="A41" i="22" s="1"/>
  <c r="A42" i="22" s="1"/>
  <c r="A43" i="22" s="1"/>
  <c r="A44" i="22" s="1"/>
  <c r="J37" i="22"/>
  <c r="K35" i="22"/>
  <c r="O34" i="22"/>
  <c r="R33" i="22"/>
  <c r="S33" i="22" s="1"/>
  <c r="I32" i="22"/>
  <c r="G32" i="22"/>
  <c r="F32" i="22" s="1"/>
  <c r="D32" i="22"/>
  <c r="R31" i="22"/>
  <c r="O26" i="22"/>
  <c r="K25" i="22"/>
  <c r="A26" i="22"/>
  <c r="A27" i="22" s="1"/>
  <c r="A28" i="22" s="1"/>
  <c r="A29" i="22" s="1"/>
  <c r="A30" i="22" s="1"/>
  <c r="A31" i="22" s="1"/>
  <c r="A32" i="22" s="1"/>
  <c r="K23" i="22"/>
  <c r="O22" i="22"/>
  <c r="R21" i="22"/>
  <c r="S21" i="22" s="1"/>
  <c r="I14" i="22"/>
  <c r="G14" i="22"/>
  <c r="D14" i="22"/>
  <c r="D9" i="22"/>
  <c r="U8" i="22"/>
  <c r="V8" i="22" s="1"/>
  <c r="R8" i="22"/>
  <c r="A8" i="22"/>
  <c r="V7" i="22"/>
  <c r="U7" i="22"/>
  <c r="C5" i="22"/>
  <c r="D5" i="22" s="1"/>
  <c r="E5" i="22" s="1"/>
  <c r="G5" i="22" s="1"/>
  <c r="J5" i="22" s="1"/>
  <c r="D108" i="22" l="1"/>
  <c r="M73" i="22"/>
  <c r="I94" i="22"/>
  <c r="I96" i="22" s="1"/>
  <c r="L65" i="22"/>
  <c r="G45" i="22"/>
  <c r="F45" i="22" s="1"/>
  <c r="M7" i="22"/>
  <c r="O7" i="22"/>
  <c r="J7" i="22"/>
  <c r="K5" i="22"/>
  <c r="L5" i="22" s="1"/>
  <c r="M5" i="22" s="1"/>
  <c r="N5" i="22" s="1"/>
  <c r="O5" i="22" s="1"/>
  <c r="P5" i="22" s="1"/>
  <c r="Q5" i="22" s="1"/>
  <c r="R5" i="22" s="1"/>
  <c r="N88" i="22"/>
  <c r="J9" i="22"/>
  <c r="I45" i="22"/>
  <c r="N79" i="22"/>
  <c r="D45" i="22"/>
  <c r="M37" i="22"/>
  <c r="J72" i="22"/>
  <c r="M72" i="22"/>
  <c r="Q72" i="22"/>
  <c r="O74" i="22"/>
  <c r="M81" i="22"/>
  <c r="M83" i="22"/>
  <c r="K21" i="22"/>
  <c r="R73" i="22"/>
  <c r="O20" i="22"/>
  <c r="N22" i="22"/>
  <c r="N43" i="22"/>
  <c r="R46" i="22"/>
  <c r="N7" i="22"/>
  <c r="Q21" i="22"/>
  <c r="U23" i="22"/>
  <c r="N31" i="22"/>
  <c r="O79" i="22"/>
  <c r="M13" i="22"/>
  <c r="M21" i="22"/>
  <c r="K22" i="22"/>
  <c r="R71" i="22"/>
  <c r="K73" i="22"/>
  <c r="J21" i="22"/>
  <c r="M25" i="22"/>
  <c r="M28" i="22"/>
  <c r="O33" i="22"/>
  <c r="O46" i="22"/>
  <c r="Q73" i="22"/>
  <c r="O37" i="22"/>
  <c r="M48" i="22"/>
  <c r="J56" i="22"/>
  <c r="Q104" i="22"/>
  <c r="O13" i="22"/>
  <c r="R37" i="22"/>
  <c r="N40" i="22"/>
  <c r="Q49" i="22"/>
  <c r="K56" i="22"/>
  <c r="J13" i="22"/>
  <c r="M29" i="22"/>
  <c r="M56" i="22"/>
  <c r="M47" i="22"/>
  <c r="R56" i="22"/>
  <c r="Q13" i="22"/>
  <c r="R23" i="22"/>
  <c r="N27" i="22"/>
  <c r="N35" i="22"/>
  <c r="K37" i="22"/>
  <c r="O57" i="22"/>
  <c r="J26" i="22"/>
  <c r="R26" i="22"/>
  <c r="J34" i="22"/>
  <c r="M36" i="22"/>
  <c r="J39" i="22"/>
  <c r="R49" i="22"/>
  <c r="M12" i="22"/>
  <c r="M32" i="22"/>
  <c r="J33" i="22"/>
  <c r="J23" i="22"/>
  <c r="K33" i="22"/>
  <c r="J41" i="22"/>
  <c r="J47" i="22"/>
  <c r="N56" i="22"/>
  <c r="M57" i="22"/>
  <c r="R63" i="22"/>
  <c r="T15" i="22"/>
  <c r="O21" i="22"/>
  <c r="O25" i="22"/>
  <c r="M26" i="22"/>
  <c r="N29" i="22"/>
  <c r="N33" i="22"/>
  <c r="M34" i="22"/>
  <c r="R38" i="22"/>
  <c r="S38" i="22" s="1"/>
  <c r="O40" i="22"/>
  <c r="N41" i="22"/>
  <c r="M49" i="22"/>
  <c r="N57" i="22"/>
  <c r="E70" i="22"/>
  <c r="E84" i="22" s="1"/>
  <c r="J79" i="22"/>
  <c r="N81" i="22"/>
  <c r="M82" i="22"/>
  <c r="J49" i="22"/>
  <c r="Q38" i="22"/>
  <c r="N44" i="22"/>
  <c r="R47" i="22"/>
  <c r="O88" i="22"/>
  <c r="N19" i="22"/>
  <c r="T18" i="22"/>
  <c r="N23" i="22"/>
  <c r="N26" i="22"/>
  <c r="O29" i="22"/>
  <c r="M31" i="22"/>
  <c r="N34" i="22"/>
  <c r="M39" i="22"/>
  <c r="N49" i="22"/>
  <c r="Q81" i="22"/>
  <c r="Q34" i="22"/>
  <c r="O30" i="22"/>
  <c r="Q26" i="22"/>
  <c r="D98" i="22"/>
  <c r="R34" i="22"/>
  <c r="S34" i="22" s="1"/>
  <c r="J38" i="22"/>
  <c r="L55" i="22"/>
  <c r="L66" i="22" s="1"/>
  <c r="M17" i="22"/>
  <c r="N20" i="22"/>
  <c r="K26" i="22"/>
  <c r="K34" i="22"/>
  <c r="O36" i="22"/>
  <c r="Q47" i="22"/>
  <c r="O50" i="22"/>
  <c r="O75" i="22"/>
  <c r="Q79" i="22"/>
  <c r="J83" i="22"/>
  <c r="M11" i="22"/>
  <c r="N11" i="22"/>
  <c r="W45" i="22"/>
  <c r="J14" i="22"/>
  <c r="N14" i="22"/>
  <c r="M14" i="22"/>
  <c r="R14" i="22"/>
  <c r="Q14" i="22"/>
  <c r="K14" i="22"/>
  <c r="O14" i="22"/>
  <c r="M38" i="22"/>
  <c r="N38" i="22"/>
  <c r="N16" i="22"/>
  <c r="M16" i="22"/>
  <c r="R32" i="22"/>
  <c r="K32" i="22"/>
  <c r="J32" i="22"/>
  <c r="Q32" i="22"/>
  <c r="R77" i="22"/>
  <c r="K77" i="22"/>
  <c r="J77" i="22"/>
  <c r="Q77" i="22"/>
  <c r="N42" i="22"/>
  <c r="J18" i="22"/>
  <c r="Q18" i="22"/>
  <c r="K18" i="22"/>
  <c r="R18" i="22"/>
  <c r="M15" i="22"/>
  <c r="N15" i="22"/>
  <c r="T45" i="22"/>
  <c r="U43" i="22"/>
  <c r="R30" i="22"/>
  <c r="O42" i="22"/>
  <c r="L108" i="22"/>
  <c r="Q12" i="22"/>
  <c r="Q17" i="22"/>
  <c r="Q7" i="22"/>
  <c r="O8" i="22"/>
  <c r="K12" i="22"/>
  <c r="R12" i="22"/>
  <c r="R29" i="22"/>
  <c r="S29" i="22" s="1"/>
  <c r="O31" i="22"/>
  <c r="M35" i="22"/>
  <c r="R7" i="22"/>
  <c r="J8" i="22"/>
  <c r="Q8" i="22"/>
  <c r="J11" i="22"/>
  <c r="Q11" i="22"/>
  <c r="N13" i="22"/>
  <c r="Q15" i="22"/>
  <c r="J16" i="22"/>
  <c r="Q20" i="22"/>
  <c r="U21" i="22"/>
  <c r="K29" i="22"/>
  <c r="M30" i="22"/>
  <c r="J31" i="22"/>
  <c r="K36" i="22"/>
  <c r="J40" i="22"/>
  <c r="M43" i="22"/>
  <c r="Q43" i="22"/>
  <c r="J44" i="22"/>
  <c r="M58" i="22"/>
  <c r="N58" i="22"/>
  <c r="J58" i="22"/>
  <c r="O58" i="22"/>
  <c r="M76" i="22"/>
  <c r="O76" i="22"/>
  <c r="J76" i="22"/>
  <c r="Q76" i="22"/>
  <c r="N12" i="22"/>
  <c r="N17" i="22"/>
  <c r="K20" i="22"/>
  <c r="N21" i="22"/>
  <c r="M23" i="22"/>
  <c r="Q23" i="22"/>
  <c r="Q27" i="22"/>
  <c r="J27" i="22"/>
  <c r="O28" i="22"/>
  <c r="Q35" i="22"/>
  <c r="J35" i="22"/>
  <c r="R35" i="22"/>
  <c r="N36" i="22"/>
  <c r="M40" i="22"/>
  <c r="M44" i="22"/>
  <c r="R48" i="22"/>
  <c r="M50" i="22"/>
  <c r="N73" i="22"/>
  <c r="L84" i="22"/>
  <c r="N76" i="22"/>
  <c r="O12" i="22"/>
  <c r="Q30" i="22"/>
  <c r="J30" i="22"/>
  <c r="J12" i="22"/>
  <c r="R19" i="22"/>
  <c r="K19" i="22"/>
  <c r="J28" i="22"/>
  <c r="K30" i="22"/>
  <c r="Q36" i="22"/>
  <c r="M41" i="22"/>
  <c r="R42" i="22"/>
  <c r="K42" i="22"/>
  <c r="Q42" i="22"/>
  <c r="O44" i="22"/>
  <c r="N46" i="22"/>
  <c r="O49" i="22"/>
  <c r="Q50" i="22"/>
  <c r="Q80" i="22"/>
  <c r="M80" i="22"/>
  <c r="J80" i="22"/>
  <c r="M22" i="22"/>
  <c r="R17" i="22"/>
  <c r="J19" i="22"/>
  <c r="O38" i="22"/>
  <c r="M63" i="22"/>
  <c r="Q63" i="22"/>
  <c r="J63" i="22"/>
  <c r="O17" i="22"/>
  <c r="Q28" i="22"/>
  <c r="J17" i="22"/>
  <c r="O11" i="22"/>
  <c r="O15" i="22"/>
  <c r="K17" i="22"/>
  <c r="M18" i="22"/>
  <c r="M27" i="22"/>
  <c r="R36" i="22"/>
  <c r="J42" i="22"/>
  <c r="K7" i="22"/>
  <c r="Q16" i="22"/>
  <c r="O19" i="22"/>
  <c r="Q19" i="22"/>
  <c r="O16" i="22"/>
  <c r="Q29" i="22"/>
  <c r="J29" i="22"/>
  <c r="J36" i="22"/>
  <c r="Q44" i="22"/>
  <c r="N50" i="22"/>
  <c r="K50" i="22"/>
  <c r="J15" i="22"/>
  <c r="N25" i="22"/>
  <c r="Q25" i="22"/>
  <c r="Q31" i="22"/>
  <c r="M71" i="22"/>
  <c r="J71" i="22"/>
  <c r="O71" i="22"/>
  <c r="K71" i="22"/>
  <c r="D86" i="22"/>
  <c r="D94" i="22"/>
  <c r="D96" i="22" s="1"/>
  <c r="K8" i="22"/>
  <c r="M19" i="22"/>
  <c r="J20" i="22"/>
  <c r="R20" i="22"/>
  <c r="Q22" i="22"/>
  <c r="J22" i="22"/>
  <c r="R22" i="22"/>
  <c r="O23" i="22"/>
  <c r="J25" i="22"/>
  <c r="S25" i="22"/>
  <c r="O27" i="22"/>
  <c r="N28" i="22"/>
  <c r="N30" i="22"/>
  <c r="K31" i="22"/>
  <c r="Q33" i="22"/>
  <c r="O35" i="22"/>
  <c r="N37" i="22"/>
  <c r="Q37" i="22"/>
  <c r="R41" i="22"/>
  <c r="K41" i="22"/>
  <c r="Q41" i="22"/>
  <c r="M42" i="22"/>
  <c r="J43" i="22"/>
  <c r="M46" i="22"/>
  <c r="Q46" i="22"/>
  <c r="J46" i="22"/>
  <c r="Q48" i="22"/>
  <c r="K58" i="22"/>
  <c r="N71" i="22"/>
  <c r="Q74" i="22"/>
  <c r="J74" i="22"/>
  <c r="M74" i="22"/>
  <c r="N74" i="22"/>
  <c r="K76" i="22"/>
  <c r="R80" i="22"/>
  <c r="L77" i="22"/>
  <c r="N77" i="22" s="1"/>
  <c r="M79" i="22"/>
  <c r="R82" i="22"/>
  <c r="K82" i="22"/>
  <c r="N82" i="22"/>
  <c r="O82" i="22"/>
  <c r="Q82" i="22"/>
  <c r="O56" i="22"/>
  <c r="G84" i="22"/>
  <c r="E77" i="22"/>
  <c r="O77" i="22" s="1"/>
  <c r="K57" i="22"/>
  <c r="Q57" i="22"/>
  <c r="O73" i="22"/>
  <c r="E108" i="22"/>
  <c r="I86" i="22"/>
  <c r="K75" i="22"/>
  <c r="Q75" i="22"/>
  <c r="M88" i="22"/>
  <c r="Q88" i="22"/>
  <c r="J88" i="22"/>
  <c r="R83" i="22"/>
  <c r="K83" i="22"/>
  <c r="N83" i="22"/>
  <c r="O83" i="22"/>
  <c r="Q83" i="22"/>
  <c r="O104" i="22"/>
  <c r="N104" i="22"/>
  <c r="O81" i="22"/>
  <c r="R81" i="22"/>
  <c r="G94" i="22" l="1"/>
  <c r="F84" i="22"/>
  <c r="K84" i="22" s="1"/>
  <c r="L64" i="22"/>
  <c r="L61" i="22" s="1"/>
  <c r="L68" i="22" s="1"/>
  <c r="G68" i="22"/>
  <c r="F68" i="22" s="1"/>
  <c r="R9" i="22"/>
  <c r="M9" i="22"/>
  <c r="Q9" i="22"/>
  <c r="G98" i="22"/>
  <c r="K9" i="22"/>
  <c r="I68" i="22"/>
  <c r="I98" i="22"/>
  <c r="I111" i="22" s="1"/>
  <c r="I123" i="22" s="1"/>
  <c r="I100" i="22"/>
  <c r="I102" i="22" s="1"/>
  <c r="M20" i="22"/>
  <c r="N32" i="22"/>
  <c r="O32" i="22"/>
  <c r="M33" i="22"/>
  <c r="O18" i="22"/>
  <c r="M104" i="22"/>
  <c r="D100" i="22"/>
  <c r="D102" i="22" s="1"/>
  <c r="O9" i="22"/>
  <c r="K104" i="22"/>
  <c r="L86" i="22"/>
  <c r="L100" i="22" s="1"/>
  <c r="L102" i="22" s="1"/>
  <c r="J91" i="22"/>
  <c r="M91" i="22"/>
  <c r="O91" i="22"/>
  <c r="Q91" i="22"/>
  <c r="N91" i="22"/>
  <c r="D109" i="22"/>
  <c r="D107" i="22" s="1"/>
  <c r="D64" i="22"/>
  <c r="D61" i="22" s="1"/>
  <c r="N59" i="22"/>
  <c r="J59" i="22"/>
  <c r="M59" i="22"/>
  <c r="K59" i="22"/>
  <c r="O59" i="22"/>
  <c r="Q59" i="22"/>
  <c r="N18" i="22"/>
  <c r="N9" i="22"/>
  <c r="M77" i="22"/>
  <c r="T68" i="22"/>
  <c r="O55" i="22"/>
  <c r="R55" i="22"/>
  <c r="K55" i="22"/>
  <c r="N55" i="22"/>
  <c r="Q55" i="22"/>
  <c r="J55" i="22"/>
  <c r="M55" i="22"/>
  <c r="O45" i="22"/>
  <c r="N65" i="22"/>
  <c r="M65" i="22"/>
  <c r="O65" i="22"/>
  <c r="K65" i="22"/>
  <c r="J65" i="22"/>
  <c r="Q65" i="22"/>
  <c r="R65" i="22"/>
  <c r="Q45" i="22"/>
  <c r="J45" i="22"/>
  <c r="T43" i="22"/>
  <c r="V43" i="22" s="1"/>
  <c r="R45" i="22"/>
  <c r="K45" i="22"/>
  <c r="T111" i="22"/>
  <c r="E86" i="22"/>
  <c r="J104" i="22"/>
  <c r="M8" i="22"/>
  <c r="N8" i="22"/>
  <c r="M45" i="22"/>
  <c r="L90" i="22"/>
  <c r="L94" i="22" s="1"/>
  <c r="Q70" i="22"/>
  <c r="K70" i="22"/>
  <c r="N70" i="22"/>
  <c r="R70" i="22"/>
  <c r="J70" i="22"/>
  <c r="O70" i="22"/>
  <c r="M70" i="22"/>
  <c r="G86" i="22"/>
  <c r="K90" i="22"/>
  <c r="M92" i="22"/>
  <c r="M75" i="22"/>
  <c r="N75" i="22"/>
  <c r="G96" i="22" l="1"/>
  <c r="F96" i="22" s="1"/>
  <c r="F94" i="22"/>
  <c r="G100" i="22"/>
  <c r="G102" i="22" s="1"/>
  <c r="F102" i="22" s="1"/>
  <c r="F86" i="22"/>
  <c r="K86" i="22" s="1"/>
  <c r="G111" i="22"/>
  <c r="F98" i="22"/>
  <c r="J98" i="22" s="1"/>
  <c r="L109" i="22"/>
  <c r="L107" i="22" s="1"/>
  <c r="L111" i="22"/>
  <c r="L96" i="22"/>
  <c r="L127" i="22"/>
  <c r="L128" i="22" s="1"/>
  <c r="L126" i="22"/>
  <c r="Q92" i="22"/>
  <c r="J92" i="22"/>
  <c r="L106" i="22"/>
  <c r="M108" i="22"/>
  <c r="J108" i="22"/>
  <c r="N108" i="22"/>
  <c r="R108" i="22"/>
  <c r="Q108" i="22"/>
  <c r="O108" i="22"/>
  <c r="K108" i="22"/>
  <c r="D106" i="22"/>
  <c r="D111" i="22" s="1"/>
  <c r="D123" i="22" s="1"/>
  <c r="D68" i="22"/>
  <c r="D113" i="22" s="1"/>
  <c r="E113" i="22" s="1"/>
  <c r="L124" i="22"/>
  <c r="E98" i="22"/>
  <c r="E100" i="22"/>
  <c r="E102" i="22" s="1"/>
  <c r="J90" i="22"/>
  <c r="M90" i="22"/>
  <c r="N90" i="22"/>
  <c r="Q90" i="22"/>
  <c r="R84" i="22"/>
  <c r="O84" i="22"/>
  <c r="J84" i="22"/>
  <c r="M84" i="22"/>
  <c r="Q84" i="22"/>
  <c r="N84" i="22"/>
  <c r="L98" i="22"/>
  <c r="N45" i="22"/>
  <c r="I113" i="22"/>
  <c r="W68" i="22"/>
  <c r="F100" i="22" l="1"/>
  <c r="F111" i="22"/>
  <c r="G123" i="22"/>
  <c r="O98" i="22"/>
  <c r="Q98" i="22"/>
  <c r="R98" i="22"/>
  <c r="K98" i="22"/>
  <c r="N98" i="22"/>
  <c r="L113" i="22"/>
  <c r="M98" i="22"/>
  <c r="R86" i="22"/>
  <c r="O86" i="22"/>
  <c r="M86" i="22"/>
  <c r="N86" i="22"/>
  <c r="Q86" i="22"/>
  <c r="J86" i="22"/>
  <c r="E109" i="22"/>
  <c r="E107" i="22" s="1"/>
  <c r="M109" i="22"/>
  <c r="J109" i="22"/>
  <c r="Q109" i="22"/>
  <c r="R109" i="22"/>
  <c r="K109" i="22"/>
  <c r="N109" i="22"/>
  <c r="N66" i="22"/>
  <c r="Q66" i="22"/>
  <c r="J66" i="22"/>
  <c r="M66" i="22"/>
  <c r="R66" i="22"/>
  <c r="K66" i="22"/>
  <c r="O66" i="22"/>
  <c r="R96" i="22" l="1"/>
  <c r="N96" i="22"/>
  <c r="K96" i="22"/>
  <c r="J96" i="22"/>
  <c r="M96" i="22"/>
  <c r="Q96" i="22"/>
  <c r="O109" i="22"/>
  <c r="G113" i="22"/>
  <c r="F113" i="22" s="1"/>
  <c r="N64" i="22"/>
  <c r="R64" i="22"/>
  <c r="K64" i="22"/>
  <c r="O64" i="22"/>
  <c r="Q64" i="22"/>
  <c r="M64" i="22"/>
  <c r="J64" i="22"/>
  <c r="E106" i="22"/>
  <c r="E111" i="22" s="1"/>
  <c r="E123" i="22" s="1"/>
  <c r="E94" i="22"/>
  <c r="E96" i="22" s="1"/>
  <c r="O96" i="22" s="1"/>
  <c r="O90" i="22"/>
  <c r="R102" i="22"/>
  <c r="O102" i="22"/>
  <c r="N102" i="22"/>
  <c r="Q102" i="22"/>
  <c r="J102" i="22"/>
  <c r="M102" i="22"/>
  <c r="K102" i="22"/>
  <c r="R94" i="22"/>
  <c r="K94" i="22"/>
  <c r="M94" i="22"/>
  <c r="Q94" i="22"/>
  <c r="J94" i="22"/>
  <c r="N94" i="22"/>
  <c r="M107" i="22"/>
  <c r="J107" i="22"/>
  <c r="R107" i="22"/>
  <c r="K107" i="22"/>
  <c r="O107" i="22"/>
  <c r="N107" i="22"/>
  <c r="Q107" i="22"/>
  <c r="R100" i="22"/>
  <c r="O100" i="22"/>
  <c r="K100" i="22"/>
  <c r="M100" i="22"/>
  <c r="Q100" i="22"/>
  <c r="N100" i="22"/>
  <c r="J100" i="22"/>
  <c r="K61" i="22" l="1"/>
  <c r="Q61" i="22"/>
  <c r="R61" i="22"/>
  <c r="M61" i="22"/>
  <c r="N61" i="22"/>
  <c r="O61" i="22"/>
  <c r="J61" i="22"/>
  <c r="J113" i="22"/>
  <c r="M113" i="22"/>
  <c r="K113" i="22"/>
  <c r="O113" i="22"/>
  <c r="N113" i="22"/>
  <c r="Q113" i="22"/>
  <c r="R113" i="22"/>
  <c r="M106" i="22"/>
  <c r="J106" i="22"/>
  <c r="O106" i="22"/>
  <c r="Q106" i="22"/>
  <c r="K106" i="22"/>
  <c r="N106" i="22"/>
  <c r="R106" i="22"/>
  <c r="O94" i="22"/>
  <c r="M111" i="22" l="1"/>
  <c r="J111" i="22"/>
  <c r="Q111" i="22"/>
  <c r="F123" i="22"/>
  <c r="R111" i="22"/>
  <c r="O111" i="22"/>
  <c r="N111" i="22"/>
  <c r="K111" i="22"/>
  <c r="M68" i="22"/>
  <c r="K68" i="22"/>
  <c r="O68" i="22"/>
  <c r="N68" i="22"/>
  <c r="R68" i="22"/>
  <c r="Q68" i="22"/>
  <c r="J68" i="22"/>
</calcChain>
</file>

<file path=xl/sharedStrings.xml><?xml version="1.0" encoding="utf-8"?>
<sst xmlns="http://schemas.openxmlformats.org/spreadsheetml/2006/main" count="408" uniqueCount="218">
  <si>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</si>
  <si>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</si>
  <si>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</si>
  <si>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</si>
  <si>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</si>
  <si>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</si>
  <si>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</si>
  <si>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</si>
  <si>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</si>
  <si>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</si>
  <si>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</si>
  <si>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</si>
  <si>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</si>
  <si>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</si>
  <si>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</si>
  <si>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</si>
  <si>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</si>
  <si>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</si>
  <si>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</si>
  <si>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</si>
  <si>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</si>
  <si>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</si>
  <si>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</si>
  <si>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</si>
  <si>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</si>
  <si>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</si>
  <si>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</si>
  <si>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</si>
  <si>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</si>
  <si>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</si>
  <si>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</si>
  <si>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</si>
  <si>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</si>
  <si>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</si>
  <si>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</si>
  <si>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</si>
  <si>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</si>
  <si>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</si>
  <si>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</si>
  <si>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</si>
  <si>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</si>
  <si>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</si>
  <si>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</si>
  <si>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</si>
  <si>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</si>
  <si>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</si>
  <si>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</si>
  <si>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</si>
  <si>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Надходження коштів пайової участі у розвитку інфраструктури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</si>
  <si>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</si>
  <si>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</si>
  <si>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</si>
  <si>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</si>
  <si>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</si>
  <si>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</si>
  <si>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</si>
  <si>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</si>
  <si>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</si>
  <si>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</si>
  <si>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</si>
  <si>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</si>
  <si>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</si>
  <si>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</si>
  <si>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</si>
  <si>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</si>
  <si>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</si>
  <si>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</si>
  <si>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</si>
  <si>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</si>
  <si>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Власні і закріплені доходи
(без власних надходжень бюджетних установ ККД 25000000)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</si>
  <si>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</si>
  <si>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</si>
  <si>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</si>
  <si>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</si>
  <si>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</si>
  <si>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</si>
  <si>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</si>
  <si>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</si>
  <si>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</si>
  <si>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</si>
  <si>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</si>
  <si>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</si>
  <si>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</si>
  <si>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</si>
  <si>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</si>
  <si>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</si>
  <si>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</si>
  <si>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</si>
  <si>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</si>
  <si>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</si>
  <si>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</si>
  <si>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</si>
  <si>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</si>
  <si>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</si>
  <si>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</si>
  <si>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</si>
  <si>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</si>
  <si>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</si>
  <si>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</si>
  <si>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</si>
  <si>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</si>
  <si>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</si>
  <si>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</si>
  <si>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</si>
  <si>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</si>
  <si>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</si>
  <si>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</si>
  <si>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</si>
  <si>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</si>
  <si>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</si>
  <si>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</si>
  <si>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</si>
  <si>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</si>
  <si>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</si>
  <si>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</si>
  <si>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</si>
  <si>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Власні і закріплені доходи 
(без власних надходжень бюджетних установ ККД 25000000) 
+освітня субвенція+медична субвенція+реверсна дотація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</si>
  <si>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</si>
  <si>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</si>
  <si>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</si>
  <si>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</si>
  <si>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</si>
  <si>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</si>
  <si>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</si>
  <si>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</si>
  <si>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</si>
  <si>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</si>
  <si>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</si>
  <si>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</si>
  <si>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</si>
  <si>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</si>
  <si>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</si>
  <si>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</si>
  <si>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</si>
  <si>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</si>
  <si>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</si>
  <si>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</si>
  <si>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</si>
  <si>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</si>
  <si>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</si>
  <si>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</si>
  <si>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u/>
        <sz val="15"/>
        <rFont val="Times New Roman"/>
        <family val="1"/>
        <charset val="204"/>
      </rPr>
      <t>Медична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</si>
  <si>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</si>
  <si>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t>Субвенція з місцевого бюджету на здійснення переданих видатків у</t>
    </r>
    <r>
      <rPr>
        <b/>
        <u/>
        <sz val="15"/>
        <rFont val="Times New Roman Cyr"/>
        <charset val="204"/>
      </rPr>
      <t xml:space="preserve"> сфері охорони злоров'я за рахунок коштів медичної субвенції: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</si>
  <si>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</si>
  <si>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</si>
  <si>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</si>
  <si>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</si>
  <si>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</si>
  <si>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</si>
  <si>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</si>
  <si>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</si>
  <si>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</si>
  <si>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</si>
  <si>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</si>
  <si>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</si>
  <si>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</si>
  <si>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</si>
  <si>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</si>
  <si>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</si>
  <si>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</si>
  <si>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</si>
  <si>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</si>
  <si>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</si>
  <si>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</si>
  <si>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13.1.</t>
  </si>
  <si>
    <t>13.2.</t>
  </si>
  <si>
    <t>13.3.</t>
  </si>
  <si>
    <t>13.4.</t>
  </si>
  <si>
    <t>8.1.</t>
  </si>
  <si>
    <t>8.2.</t>
  </si>
  <si>
    <t>8.3.</t>
  </si>
  <si>
    <t>8.4.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</si>
  <si>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</si>
  <si>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</si>
  <si>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</si>
  <si>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</si>
  <si>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</si>
  <si>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</si>
  <si>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Надійшло за січень - лютий 2020р.</t>
  </si>
  <si>
    <t>Відхилення факту січня - лютого 2021р. від факту січня - лютого 2020р.</t>
  </si>
  <si>
    <t>Податки та збори, не віднесені до інших категорій</t>
  </si>
  <si>
    <t>19090500</t>
  </si>
  <si>
    <t>Дивіденди (дохід), нараховані на акції (частки) господарських товариств, у статутних капіталах яких є майно Автономної Республіки Крим, комунальна власність</t>
  </si>
  <si>
    <t>6.5.</t>
  </si>
  <si>
    <t>лютий</t>
  </si>
  <si>
    <t>% виконання до плану на 2021р. (норма 16,7%)</t>
  </si>
  <si>
    <t>Відхилення надходжень до бюджету на січень - лютий 2021 року</t>
  </si>
  <si>
    <t>План на січень - лютий 2021р. (розрахунковий)</t>
  </si>
  <si>
    <t xml:space="preserve">Відхилення надходжень до бюджету на січень - лютий 2021 року (розрахунковий) </t>
  </si>
  <si>
    <t>Надійшло за січень - лютий 2021р.</t>
  </si>
  <si>
    <t>Аналіз виконання бюджету Вінницької міської територіальної громади за січень - лютий 2021 року (за оперативними даними)</t>
  </si>
  <si>
    <t>План на січень - лютий 2021 року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</si>
  <si>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</si>
  <si>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</si>
  <si>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</si>
  <si>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</si>
  <si>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</si>
  <si>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</si>
  <si>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</si>
  <si>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</si>
  <si>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</si>
  <si>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</si>
  <si>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</si>
  <si>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</si>
  <si>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</si>
  <si>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</si>
  <si>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офіційних трансфертів</t>
  </si>
  <si>
    <t>Всього власних доходів</t>
  </si>
  <si>
    <t>14.1.</t>
  </si>
  <si>
    <t>14.2.</t>
  </si>
  <si>
    <t>14.3.</t>
  </si>
  <si>
    <t>14.4.</t>
  </si>
  <si>
    <r>
      <t>Субвенція з місцевого бюджету на здійснення переданих видатків у</t>
    </r>
    <r>
      <rPr>
        <sz val="15"/>
        <rFont val="Times New Roman Cyr"/>
        <charset val="204"/>
      </rPr>
      <t xml:space="preserve"> сфері охорони злоров'я за рахунок коштів медичної субвенції</t>
    </r>
  </si>
  <si>
    <t>Директор департаменту</t>
  </si>
  <si>
    <t>Наталія Луценко</t>
  </si>
  <si>
    <t>% виконання до плану на 2021р.</t>
  </si>
  <si>
    <t>Аналіз виконання бюджету Вінницької міської територіальної громади по доходах за січень - лютий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</si>
</sst>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50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5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229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vertical="center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vertical="center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49" fontId="11" fillId="0" borderId="1" xfId="3" applyNumberFormat="1" applyFont="1" applyFill="1" applyBorder="1" applyAlignment="1">
      <alignment vertical="top" wrapText="1"/>
    </xf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0" fontId="33" fillId="0" borderId="1" xfId="3" applyFont="1" applyFill="1" applyBorder="1" applyAlignment="1">
      <alignment horizontal="center" vertical="center" wrapText="1"/>
    </xf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7" fontId="31" fillId="0" borderId="0" xfId="3" applyNumberFormat="1" applyFont="1" applyFill="1"/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0" fontId="38" fillId="0" borderId="1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7" fontId="31" fillId="2" borderId="0" xfId="3" applyNumberFormat="1" applyFont="1" applyFill="1"/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8" fontId="39" fillId="0" borderId="1" xfId="1" applyNumberFormat="1" applyFont="1" applyFill="1" applyBorder="1" applyAlignment="1">
      <alignment horizontal="center" vertical="center" wrapText="1"/>
    </xf>
    <xf numFmtId="167" fontId="39" fillId="2" borderId="1" xfId="1" applyNumberFormat="1" applyFont="1" applyFill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1" fillId="0" borderId="1" xfId="2" applyNumberFormat="1" applyFont="1" applyFill="1" applyBorder="1" applyAlignment="1">
      <alignment horizontal="left" vertical="center" wrapText="1"/>
    </xf>
    <xf numFmtId="0" fontId="41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1" fillId="0" borderId="1" xfId="3" applyNumberFormat="1" applyFont="1" applyFill="1" applyBorder="1" applyAlignment="1">
      <alignment horizontal="left" vertical="center" wrapText="1" shrinkToFi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9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6" fillId="2" borderId="1" xfId="1" applyFont="1" applyFill="1" applyBorder="1" applyAlignment="1">
      <alignment horizontal="center" vertical="center"/>
    </xf>
    <xf numFmtId="0" fontId="47" fillId="2" borderId="1" xfId="1" applyFont="1" applyFill="1" applyBorder="1" applyAlignment="1">
      <alignment horizontal="center" vertical="center" wrapText="1"/>
    </xf>
    <xf numFmtId="165" fontId="47" fillId="2" borderId="1" xfId="1" applyNumberFormat="1" applyFont="1" applyFill="1" applyBorder="1" applyAlignment="1">
      <alignment horizontal="center" vertical="center" wrapText="1"/>
    </xf>
    <xf numFmtId="166" fontId="47" fillId="2" borderId="1" xfId="1" applyNumberFormat="1" applyFont="1" applyFill="1" applyBorder="1" applyAlignment="1">
      <alignment horizontal="center" vertical="center" wrapText="1"/>
    </xf>
    <xf numFmtId="166" fontId="47" fillId="2" borderId="1" xfId="3" applyNumberFormat="1" applyFont="1" applyFill="1" applyBorder="1" applyAlignment="1">
      <alignment horizontal="center" vertical="center"/>
    </xf>
    <xf numFmtId="164" fontId="47" fillId="2" borderId="1" xfId="3" applyNumberFormat="1" applyFont="1" applyFill="1" applyBorder="1" applyAlignment="1">
      <alignment horizontal="center" vertical="center"/>
    </xf>
    <xf numFmtId="166" fontId="46" fillId="2" borderId="0" xfId="1" applyNumberFormat="1" applyFont="1" applyFill="1" applyBorder="1"/>
    <xf numFmtId="0" fontId="46" fillId="2" borderId="0" xfId="1" applyFont="1" applyFill="1" applyBorder="1"/>
    <xf numFmtId="49" fontId="47" fillId="2" borderId="1" xfId="1" applyNumberFormat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wrapText="1"/>
    </xf>
    <xf numFmtId="49" fontId="47" fillId="0" borderId="1" xfId="1" applyNumberFormat="1" applyFont="1" applyFill="1" applyBorder="1" applyAlignment="1">
      <alignment horizontal="center" vertical="center" wrapText="1"/>
    </xf>
    <xf numFmtId="166" fontId="47" fillId="0" borderId="1" xfId="1" applyNumberFormat="1" applyFont="1" applyFill="1" applyBorder="1" applyAlignment="1">
      <alignment horizontal="center" vertical="center" wrapText="1"/>
    </xf>
    <xf numFmtId="166" fontId="47" fillId="0" borderId="1" xfId="3" applyNumberFormat="1" applyFont="1" applyFill="1" applyBorder="1" applyAlignment="1">
      <alignment horizontal="center" vertical="center"/>
    </xf>
    <xf numFmtId="164" fontId="47" fillId="0" borderId="1" xfId="3" applyNumberFormat="1" applyFont="1" applyFill="1" applyBorder="1" applyAlignment="1">
      <alignment horizontal="center" vertical="center"/>
    </xf>
    <xf numFmtId="0" fontId="46" fillId="0" borderId="0" xfId="1" applyFont="1" applyFill="1" applyBorder="1"/>
    <xf numFmtId="0" fontId="46" fillId="2" borderId="1" xfId="1" applyFont="1" applyFill="1" applyBorder="1" applyAlignment="1">
      <alignment vertical="center"/>
    </xf>
    <xf numFmtId="0" fontId="46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8" fillId="0" borderId="1" xfId="1" applyNumberFormat="1" applyFont="1" applyFill="1" applyBorder="1" applyAlignment="1">
      <alignment horizontal="center" vertical="center"/>
    </xf>
    <xf numFmtId="49" fontId="40" fillId="0" borderId="1" xfId="1" applyNumberFormat="1" applyFont="1" applyFill="1" applyBorder="1" applyAlignment="1">
      <alignment horizontal="center" vertical="center" wrapText="1"/>
    </xf>
    <xf numFmtId="0" fontId="48" fillId="0" borderId="0" xfId="1" applyFont="1" applyFill="1" applyBorder="1"/>
    <xf numFmtId="49" fontId="41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left" vertical="center" wrapText="1"/>
    </xf>
    <xf numFmtId="164" fontId="26" fillId="0" borderId="0" xfId="3" applyNumberFormat="1" applyFont="1" applyFill="1" applyBorder="1"/>
    <xf numFmtId="0" fontId="4" fillId="0" borderId="0" xfId="2" applyFont="1" applyFill="1" applyBorder="1" applyAlignment="1">
      <alignment horizontal="center" vertical="center" wrapText="1"/>
    </xf>
    <xf numFmtId="0" fontId="30" fillId="0" borderId="0" xfId="0" applyFont="1" applyFill="1" applyBorder="1"/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 wrapText="1" shrinkToFit="1"/>
    </xf>
    <xf numFmtId="49" fontId="11" fillId="0" borderId="6" xfId="3" applyNumberFormat="1" applyFont="1" applyFill="1" applyBorder="1" applyAlignment="1">
      <alignment horizontal="center" vertical="center" wrapText="1" shrinkToFit="1"/>
    </xf>
    <xf numFmtId="49" fontId="11" fillId="0" borderId="7" xfId="3" applyNumberFormat="1" applyFont="1" applyFill="1" applyBorder="1" applyAlignment="1">
      <alignment horizontal="center" vertical="center" wrapText="1" shrinkToFi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1"/>
  <sheetViews>
    <sheetView showGridLines="0" view="pageBreakPreview" zoomScale="60" zoomScaleNormal="75" workbookViewId="0">
      <pane xSplit="3" ySplit="6" topLeftCell="G103" activePane="bottomRight" state="frozen"/>
      <selection pane="topRight" activeCell="D1" sqref="D1"/>
      <selection pane="bottomLeft" activeCell="A7" sqref="A7"/>
      <selection pane="bottomRight" activeCell="H57" sqref="H57"/>
    </sheetView>
  </sheetViews>
  <sheetFormatPr defaultRowHeight="12.75" x14ac:dyDescent="0.2"/>
  <cols>
    <col min="1" max="1" width="12.28515625" style="20" customWidth="1"/>
    <col min="2" max="2" width="113.5703125" style="20" customWidth="1"/>
    <col min="3" max="3" width="16.140625" style="20" customWidth="1"/>
    <col min="4" max="4" width="23.5703125" style="20" customWidth="1"/>
    <col min="5" max="5" width="39.140625" style="20" hidden="1" customWidth="1"/>
    <col min="6" max="6" width="23.140625" style="33" customWidth="1"/>
    <col min="7" max="7" width="21.28515625" style="3" bestFit="1" customWidth="1"/>
    <col min="8" max="8" width="21.28515625" style="3" customWidth="1"/>
    <col min="9" max="9" width="22.140625" style="3" customWidth="1"/>
    <col min="10" max="10" width="22.5703125" style="1" customWidth="1"/>
    <col min="11" max="11" width="14.140625" style="1" bestFit="1" customWidth="1"/>
    <col min="12" max="12" width="20.7109375" style="1" customWidth="1"/>
    <col min="13" max="13" width="22.42578125" style="1" customWidth="1"/>
    <col min="14" max="14" width="14.7109375" style="1" bestFit="1" customWidth="1"/>
    <col min="15" max="15" width="16.85546875" style="1" customWidth="1"/>
    <col min="16" max="16" width="20.42578125" style="33" customWidth="1"/>
    <col min="17" max="17" width="21.85546875" style="1" customWidth="1"/>
    <col min="18" max="18" width="14.7109375" style="3" bestFit="1" customWidth="1"/>
    <col min="19" max="19" width="22" style="3" bestFit="1" customWidth="1"/>
    <col min="20" max="20" width="19.140625" style="3" bestFit="1" customWidth="1"/>
    <col min="21" max="21" width="15.85546875" style="3" bestFit="1" customWidth="1"/>
    <col min="22" max="22" width="9.140625" style="3"/>
    <col min="23" max="23" width="24.140625" style="3" bestFit="1" customWidth="1"/>
    <col min="24" max="24" width="9.140625" style="3"/>
    <col min="25" max="25" width="15.140625" style="3" bestFit="1" customWidth="1"/>
    <col min="26" max="16384" width="9.140625" style="3"/>
  </cols>
  <sheetData>
    <row r="1" spans="1:33" ht="30" customHeight="1" x14ac:dyDescent="0.2">
      <c r="A1" s="205" t="s">
        <v>191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33" ht="18.75" x14ac:dyDescent="0.3">
      <c r="A2" s="23" t="s">
        <v>51</v>
      </c>
      <c r="B2" s="18"/>
      <c r="C2" s="18"/>
      <c r="D2" s="108"/>
      <c r="E2" s="18"/>
      <c r="F2" s="108"/>
      <c r="G2" s="18"/>
      <c r="H2" s="18"/>
      <c r="I2" s="108"/>
      <c r="P2" s="108"/>
      <c r="Q2" s="5" t="s">
        <v>14</v>
      </c>
      <c r="R2" s="5"/>
    </row>
    <row r="3" spans="1:33" s="73" customFormat="1" ht="15" customHeight="1" x14ac:dyDescent="0.25">
      <c r="A3" s="218" t="s">
        <v>0</v>
      </c>
      <c r="B3" s="228" t="s">
        <v>1</v>
      </c>
      <c r="C3" s="228" t="s">
        <v>2</v>
      </c>
      <c r="D3" s="216" t="s">
        <v>153</v>
      </c>
      <c r="E3" s="216" t="s">
        <v>154</v>
      </c>
      <c r="F3" s="217" t="s">
        <v>190</v>
      </c>
      <c r="G3" s="226" t="s">
        <v>67</v>
      </c>
      <c r="H3" s="226" t="s">
        <v>185</v>
      </c>
      <c r="I3" s="216" t="s">
        <v>192</v>
      </c>
      <c r="J3" s="216" t="s">
        <v>187</v>
      </c>
      <c r="K3" s="216" t="s">
        <v>3</v>
      </c>
      <c r="L3" s="216" t="s">
        <v>188</v>
      </c>
      <c r="M3" s="216" t="s">
        <v>189</v>
      </c>
      <c r="N3" s="216" t="s">
        <v>3</v>
      </c>
      <c r="O3" s="216" t="s">
        <v>186</v>
      </c>
      <c r="P3" s="217" t="s">
        <v>179</v>
      </c>
      <c r="Q3" s="216" t="s">
        <v>180</v>
      </c>
      <c r="R3" s="216" t="s">
        <v>3</v>
      </c>
    </row>
    <row r="4" spans="1:33" s="73" customFormat="1" ht="79.5" customHeight="1" x14ac:dyDescent="0.25">
      <c r="A4" s="218"/>
      <c r="B4" s="228"/>
      <c r="C4" s="228"/>
      <c r="D4" s="216"/>
      <c r="E4" s="216"/>
      <c r="F4" s="217"/>
      <c r="G4" s="227"/>
      <c r="H4" s="227"/>
      <c r="I4" s="216"/>
      <c r="J4" s="216"/>
      <c r="K4" s="216"/>
      <c r="L4" s="216"/>
      <c r="M4" s="216"/>
      <c r="N4" s="216"/>
      <c r="O4" s="216"/>
      <c r="P4" s="217"/>
      <c r="Q4" s="216"/>
      <c r="R4" s="216"/>
    </row>
    <row r="5" spans="1:33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R5" si="0">D5+1</f>
        <v>5</v>
      </c>
      <c r="F5" s="76">
        <v>5</v>
      </c>
      <c r="G5" s="75">
        <f t="shared" si="0"/>
        <v>6</v>
      </c>
      <c r="H5" s="75">
        <f t="shared" ref="H5" si="1">G5+1</f>
        <v>7</v>
      </c>
      <c r="I5" s="75">
        <f t="shared" ref="I5" si="2">H5+1</f>
        <v>8</v>
      </c>
      <c r="J5" s="75">
        <f t="shared" si="0"/>
        <v>9</v>
      </c>
      <c r="K5" s="75">
        <f t="shared" ref="K5" si="3">J5+1</f>
        <v>10</v>
      </c>
      <c r="L5" s="75">
        <f t="shared" ref="L5" si="4">K5+1</f>
        <v>11</v>
      </c>
      <c r="M5" s="75">
        <f t="shared" ref="M5" si="5">L5+1</f>
        <v>12</v>
      </c>
      <c r="N5" s="75">
        <f t="shared" ref="N5" si="6">M5+1</f>
        <v>13</v>
      </c>
      <c r="O5" s="75">
        <f t="shared" ref="O5" si="7">N5+1</f>
        <v>14</v>
      </c>
      <c r="P5" s="76">
        <f t="shared" si="0"/>
        <v>15</v>
      </c>
      <c r="Q5" s="75">
        <f t="shared" si="0"/>
        <v>16</v>
      </c>
      <c r="R5" s="75">
        <f t="shared" si="0"/>
        <v>17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s="80" customFormat="1" ht="26.25" customHeight="1" x14ac:dyDescent="0.2">
      <c r="A6" s="79"/>
      <c r="B6" s="206" t="s">
        <v>6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</row>
    <row r="7" spans="1:33" s="85" customFormat="1" ht="40.5" customHeight="1" x14ac:dyDescent="0.25">
      <c r="A7" s="81">
        <v>1</v>
      </c>
      <c r="B7" s="90" t="s">
        <v>72</v>
      </c>
      <c r="C7" s="82" t="s">
        <v>15</v>
      </c>
      <c r="D7" s="129">
        <v>2398057.0789999999</v>
      </c>
      <c r="E7" s="129">
        <v>2398057.0789999999</v>
      </c>
      <c r="F7" s="130">
        <f>SUM(G7:H7)</f>
        <v>326705.473</v>
      </c>
      <c r="G7" s="129">
        <v>146999.421</v>
      </c>
      <c r="H7" s="129">
        <v>179706.052</v>
      </c>
      <c r="I7" s="131">
        <v>304374.28899999999</v>
      </c>
      <c r="J7" s="132">
        <f t="shared" ref="J7:J40" si="8">F7-I7</f>
        <v>22331.184000000008</v>
      </c>
      <c r="K7" s="133">
        <f>F7/I7*100</f>
        <v>107.33675110120751</v>
      </c>
      <c r="L7" s="132">
        <f>E7/12*2</f>
        <v>399676.1798333333</v>
      </c>
      <c r="M7" s="132">
        <f t="shared" ref="M7:M40" si="9">F7-L7</f>
        <v>-72970.706833333301</v>
      </c>
      <c r="N7" s="133">
        <f t="shared" ref="N7:N38" si="10">F7/L7*100</f>
        <v>81.742542959712438</v>
      </c>
      <c r="O7" s="133">
        <f t="shared" ref="O7:O38" si="11">F7/E7*100</f>
        <v>13.623757159952071</v>
      </c>
      <c r="P7" s="130">
        <v>292833.929</v>
      </c>
      <c r="Q7" s="132">
        <f t="shared" ref="Q7:Q40" si="12">F7-P7</f>
        <v>33871.543999999994</v>
      </c>
      <c r="R7" s="133">
        <f>F7/P7*100</f>
        <v>111.56680993751922</v>
      </c>
      <c r="S7" s="83"/>
      <c r="T7" s="83"/>
      <c r="U7" s="83">
        <f>S7-T7</f>
        <v>0</v>
      </c>
      <c r="V7" s="84" t="e">
        <f>S7/T7*100</f>
        <v>#DIV/0!</v>
      </c>
    </row>
    <row r="8" spans="1:33" s="85" customFormat="1" ht="27.75" customHeight="1" x14ac:dyDescent="0.25">
      <c r="A8" s="81">
        <f>A7+1</f>
        <v>2</v>
      </c>
      <c r="B8" s="90" t="s">
        <v>38</v>
      </c>
      <c r="C8" s="82" t="s">
        <v>17</v>
      </c>
      <c r="D8" s="129">
        <v>1100</v>
      </c>
      <c r="E8" s="129">
        <v>1100</v>
      </c>
      <c r="F8" s="130">
        <f t="shared" ref="F8:F68" si="13">SUM(G8:H8)</f>
        <v>447.19400000000002</v>
      </c>
      <c r="G8" s="129">
        <v>70</v>
      </c>
      <c r="H8" s="129">
        <v>377.19400000000002</v>
      </c>
      <c r="I8" s="131">
        <v>447</v>
      </c>
      <c r="J8" s="132">
        <f t="shared" si="8"/>
        <v>0.19400000000001683</v>
      </c>
      <c r="K8" s="133">
        <f>F8/I8*100</f>
        <v>100.0434004474273</v>
      </c>
      <c r="L8" s="132">
        <f t="shared" ref="L8:L44" si="14">E8/12*2</f>
        <v>183.33333333333334</v>
      </c>
      <c r="M8" s="132">
        <f t="shared" si="9"/>
        <v>263.8606666666667</v>
      </c>
      <c r="N8" s="133">
        <f t="shared" si="10"/>
        <v>243.92399999999998</v>
      </c>
      <c r="O8" s="133">
        <f t="shared" si="11"/>
        <v>40.654000000000003</v>
      </c>
      <c r="P8" s="130">
        <v>283.42700000000002</v>
      </c>
      <c r="Q8" s="132">
        <f t="shared" si="12"/>
        <v>163.767</v>
      </c>
      <c r="R8" s="133">
        <f>F8/P8*100</f>
        <v>157.78101592297133</v>
      </c>
      <c r="S8" s="83"/>
      <c r="T8" s="83"/>
      <c r="U8" s="83">
        <f>P7/0.5</f>
        <v>585667.85800000001</v>
      </c>
      <c r="V8" s="84">
        <f>T8/U8*100</f>
        <v>0</v>
      </c>
    </row>
    <row r="9" spans="1:33" s="85" customFormat="1" ht="23.25" x14ac:dyDescent="0.25">
      <c r="A9" s="81">
        <v>3</v>
      </c>
      <c r="B9" s="90" t="s">
        <v>118</v>
      </c>
      <c r="C9" s="82" t="s">
        <v>119</v>
      </c>
      <c r="D9" s="129">
        <f>SUM(D11:D13)</f>
        <v>506.88</v>
      </c>
      <c r="E9" s="129">
        <f>SUM(E11:E13)</f>
        <v>506.88</v>
      </c>
      <c r="F9" s="130">
        <f>SUM(G9:H9)</f>
        <v>122.74199999999999</v>
      </c>
      <c r="G9" s="129">
        <f>SUM(G10:G13)</f>
        <v>0.54200000000000004</v>
      </c>
      <c r="H9" s="129">
        <f>SUM(H10:H13)</f>
        <v>122.19999999999999</v>
      </c>
      <c r="I9" s="131">
        <f>SUM(I10:I13)</f>
        <v>113.995</v>
      </c>
      <c r="J9" s="132">
        <f t="shared" si="8"/>
        <v>8.7469999999999857</v>
      </c>
      <c r="K9" s="133">
        <f>F9/I9*100</f>
        <v>107.673143558928</v>
      </c>
      <c r="L9" s="132">
        <f t="shared" si="14"/>
        <v>84.48</v>
      </c>
      <c r="M9" s="132">
        <f t="shared" si="9"/>
        <v>38.261999999999986</v>
      </c>
      <c r="N9" s="133">
        <f t="shared" si="10"/>
        <v>145.29119318181816</v>
      </c>
      <c r="O9" s="133">
        <f t="shared" si="11"/>
        <v>24.21519886363636</v>
      </c>
      <c r="P9" s="130">
        <f>SUM(P10:P13)</f>
        <v>145.703</v>
      </c>
      <c r="Q9" s="132">
        <f t="shared" si="12"/>
        <v>-22.961000000000013</v>
      </c>
      <c r="R9" s="133">
        <f>F9/P9*100</f>
        <v>84.241230448240586</v>
      </c>
      <c r="S9" s="83"/>
      <c r="T9" s="83"/>
      <c r="U9" s="83"/>
      <c r="V9" s="84"/>
    </row>
    <row r="10" spans="1:33" s="89" customFormat="1" ht="39" x14ac:dyDescent="0.25">
      <c r="A10" s="86" t="s">
        <v>120</v>
      </c>
      <c r="B10" s="197" t="s">
        <v>194</v>
      </c>
      <c r="C10" s="72" t="s">
        <v>193</v>
      </c>
      <c r="D10" s="134">
        <v>0</v>
      </c>
      <c r="E10" s="134"/>
      <c r="F10" s="135">
        <f t="shared" si="13"/>
        <v>8.5109999999999992</v>
      </c>
      <c r="G10" s="134"/>
      <c r="H10" s="134">
        <v>8.5109999999999992</v>
      </c>
      <c r="I10" s="136">
        <v>0</v>
      </c>
      <c r="J10" s="137">
        <f t="shared" si="8"/>
        <v>8.5109999999999992</v>
      </c>
      <c r="K10" s="138"/>
      <c r="L10" s="137"/>
      <c r="M10" s="137">
        <f t="shared" si="9"/>
        <v>8.5109999999999992</v>
      </c>
      <c r="N10" s="138"/>
      <c r="O10" s="138"/>
      <c r="P10" s="135">
        <v>0</v>
      </c>
      <c r="Q10" s="132">
        <f t="shared" si="12"/>
        <v>8.5109999999999992</v>
      </c>
      <c r="R10" s="138"/>
    </row>
    <row r="11" spans="1:33" s="89" customFormat="1" ht="58.5" x14ac:dyDescent="0.25">
      <c r="A11" s="86" t="s">
        <v>121</v>
      </c>
      <c r="B11" s="197" t="s">
        <v>111</v>
      </c>
      <c r="C11" s="72" t="s">
        <v>112</v>
      </c>
      <c r="D11" s="134">
        <v>166.79</v>
      </c>
      <c r="E11" s="134">
        <v>166.79</v>
      </c>
      <c r="F11" s="135">
        <f t="shared" si="13"/>
        <v>53.468000000000004</v>
      </c>
      <c r="G11" s="134">
        <v>0</v>
      </c>
      <c r="H11" s="134">
        <v>53.468000000000004</v>
      </c>
      <c r="I11" s="136">
        <v>53.4</v>
      </c>
      <c r="J11" s="137">
        <f t="shared" si="8"/>
        <v>6.8000000000004945E-2</v>
      </c>
      <c r="K11" s="138">
        <f>F11/I11*100</f>
        <v>100.12734082397006</v>
      </c>
      <c r="L11" s="137">
        <f t="shared" si="14"/>
        <v>27.798333333333332</v>
      </c>
      <c r="M11" s="137">
        <f t="shared" si="9"/>
        <v>25.669666666666672</v>
      </c>
      <c r="N11" s="138">
        <f t="shared" si="10"/>
        <v>192.34246657473471</v>
      </c>
      <c r="O11" s="138">
        <f t="shared" si="11"/>
        <v>32.057077762455791</v>
      </c>
      <c r="P11" s="135">
        <v>43.426000000000002</v>
      </c>
      <c r="Q11" s="137">
        <f t="shared" si="12"/>
        <v>10.042000000000002</v>
      </c>
      <c r="R11" s="138"/>
    </row>
    <row r="12" spans="1:33" s="89" customFormat="1" ht="39" x14ac:dyDescent="0.25">
      <c r="A12" s="86" t="s">
        <v>122</v>
      </c>
      <c r="B12" s="197" t="s">
        <v>157</v>
      </c>
      <c r="C12" s="72" t="s">
        <v>117</v>
      </c>
      <c r="D12" s="134">
        <v>82.45</v>
      </c>
      <c r="E12" s="134">
        <v>82.45</v>
      </c>
      <c r="F12" s="135">
        <f t="shared" si="13"/>
        <v>16.735000000000003</v>
      </c>
      <c r="G12" s="134">
        <v>0.54200000000000004</v>
      </c>
      <c r="H12" s="134">
        <v>16.193000000000001</v>
      </c>
      <c r="I12" s="136">
        <v>16.594999999999999</v>
      </c>
      <c r="J12" s="137">
        <f t="shared" si="8"/>
        <v>0.14000000000000412</v>
      </c>
      <c r="K12" s="138">
        <f>F12/I12*100</f>
        <v>100.84362759867433</v>
      </c>
      <c r="L12" s="137">
        <f t="shared" si="14"/>
        <v>13.741666666666667</v>
      </c>
      <c r="M12" s="137">
        <f t="shared" si="9"/>
        <v>2.9933333333333358</v>
      </c>
      <c r="N12" s="138">
        <f t="shared" si="10"/>
        <v>121.78289872650092</v>
      </c>
      <c r="O12" s="138">
        <f t="shared" si="11"/>
        <v>20.297149787750154</v>
      </c>
      <c r="P12" s="135">
        <v>18.195</v>
      </c>
      <c r="Q12" s="137">
        <f t="shared" si="12"/>
        <v>-1.4599999999999973</v>
      </c>
      <c r="R12" s="138">
        <f>F12/P12*100</f>
        <v>91.975817532289099</v>
      </c>
    </row>
    <row r="13" spans="1:33" s="89" customFormat="1" ht="39" x14ac:dyDescent="0.25">
      <c r="A13" s="86" t="s">
        <v>195</v>
      </c>
      <c r="B13" s="197" t="s">
        <v>156</v>
      </c>
      <c r="C13" s="72" t="s">
        <v>155</v>
      </c>
      <c r="D13" s="134">
        <v>257.64</v>
      </c>
      <c r="E13" s="134">
        <v>257.64</v>
      </c>
      <c r="F13" s="135">
        <f t="shared" si="13"/>
        <v>44.027999999999999</v>
      </c>
      <c r="G13" s="134">
        <v>0</v>
      </c>
      <c r="H13" s="134">
        <v>44.027999999999999</v>
      </c>
      <c r="I13" s="136">
        <v>44</v>
      </c>
      <c r="J13" s="137">
        <f t="shared" si="8"/>
        <v>2.7999999999998693E-2</v>
      </c>
      <c r="K13" s="138">
        <f>F13/I13*100</f>
        <v>100.06363636363635</v>
      </c>
      <c r="L13" s="137">
        <f t="shared" si="14"/>
        <v>42.94</v>
      </c>
      <c r="M13" s="137">
        <f t="shared" si="9"/>
        <v>1.088000000000001</v>
      </c>
      <c r="N13" s="138">
        <f t="shared" si="10"/>
        <v>102.53376804843968</v>
      </c>
      <c r="O13" s="138">
        <f t="shared" si="11"/>
        <v>17.088961341406613</v>
      </c>
      <c r="P13" s="135">
        <v>84.081999999999994</v>
      </c>
      <c r="Q13" s="137">
        <f t="shared" si="12"/>
        <v>-40.053999999999995</v>
      </c>
      <c r="R13" s="138"/>
    </row>
    <row r="14" spans="1:33" s="85" customFormat="1" ht="23.25" x14ac:dyDescent="0.25">
      <c r="A14" s="81">
        <v>4</v>
      </c>
      <c r="B14" s="115" t="s">
        <v>98</v>
      </c>
      <c r="C14" s="109" t="s">
        <v>97</v>
      </c>
      <c r="D14" s="129">
        <f>SUM(D15:D17)</f>
        <v>247766</v>
      </c>
      <c r="E14" s="129">
        <f>SUM(E15:E17)</f>
        <v>247766</v>
      </c>
      <c r="F14" s="130">
        <f t="shared" si="13"/>
        <v>15822.485000000001</v>
      </c>
      <c r="G14" s="129">
        <f t="shared" ref="G14:I14" si="15">SUM(G15:G17)</f>
        <v>9113.7909999999993</v>
      </c>
      <c r="H14" s="129">
        <f t="shared" si="15"/>
        <v>6708.6940000000004</v>
      </c>
      <c r="I14" s="131">
        <f t="shared" si="15"/>
        <v>14260</v>
      </c>
      <c r="J14" s="132">
        <f t="shared" si="8"/>
        <v>1562.4850000000006</v>
      </c>
      <c r="K14" s="133">
        <f>F14/I14*100</f>
        <v>110.95711781206172</v>
      </c>
      <c r="L14" s="132">
        <f t="shared" si="14"/>
        <v>41294.333333333336</v>
      </c>
      <c r="M14" s="132">
        <f t="shared" si="9"/>
        <v>-25471.848333333335</v>
      </c>
      <c r="N14" s="133">
        <f t="shared" si="10"/>
        <v>38.316358983879951</v>
      </c>
      <c r="O14" s="133">
        <f t="shared" si="11"/>
        <v>6.3860598306466594</v>
      </c>
      <c r="P14" s="130">
        <f t="shared" ref="P14" si="16">SUM(P15:P17)</f>
        <v>33995.968999999997</v>
      </c>
      <c r="Q14" s="132">
        <f t="shared" si="12"/>
        <v>-18173.483999999997</v>
      </c>
      <c r="R14" s="133">
        <f>F14/P14*100</f>
        <v>46.542238581285922</v>
      </c>
    </row>
    <row r="15" spans="1:33" s="89" customFormat="1" ht="31.5" customHeight="1" x14ac:dyDescent="0.25">
      <c r="A15" s="86" t="s">
        <v>135</v>
      </c>
      <c r="B15" s="197" t="s">
        <v>104</v>
      </c>
      <c r="C15" s="72" t="s">
        <v>95</v>
      </c>
      <c r="D15" s="134">
        <v>25500</v>
      </c>
      <c r="E15" s="134">
        <v>25500</v>
      </c>
      <c r="F15" s="135">
        <f t="shared" si="13"/>
        <v>0</v>
      </c>
      <c r="G15" s="134">
        <v>0</v>
      </c>
      <c r="H15" s="134">
        <v>0</v>
      </c>
      <c r="I15" s="136">
        <v>0</v>
      </c>
      <c r="J15" s="137">
        <f t="shared" si="8"/>
        <v>0</v>
      </c>
      <c r="K15" s="138"/>
      <c r="L15" s="137">
        <f t="shared" si="14"/>
        <v>4250</v>
      </c>
      <c r="M15" s="137">
        <f t="shared" si="9"/>
        <v>-4250</v>
      </c>
      <c r="N15" s="138">
        <f t="shared" si="10"/>
        <v>0</v>
      </c>
      <c r="O15" s="138">
        <f t="shared" si="11"/>
        <v>0</v>
      </c>
      <c r="P15" s="135">
        <v>2856.7510000000002</v>
      </c>
      <c r="Q15" s="137">
        <f t="shared" si="12"/>
        <v>-2856.7510000000002</v>
      </c>
      <c r="R15" s="138"/>
      <c r="S15" s="87">
        <f>P15+P16</f>
        <v>11677.198</v>
      </c>
      <c r="T15" s="87">
        <f>F15+F16</f>
        <v>0</v>
      </c>
    </row>
    <row r="16" spans="1:33" s="89" customFormat="1" ht="39" x14ac:dyDescent="0.25">
      <c r="A16" s="86" t="s">
        <v>136</v>
      </c>
      <c r="B16" s="197" t="s">
        <v>105</v>
      </c>
      <c r="C16" s="72" t="s">
        <v>96</v>
      </c>
      <c r="D16" s="134">
        <v>87500</v>
      </c>
      <c r="E16" s="134">
        <v>87500</v>
      </c>
      <c r="F16" s="135">
        <f t="shared" si="13"/>
        <v>0</v>
      </c>
      <c r="G16" s="134">
        <v>0</v>
      </c>
      <c r="H16" s="134">
        <v>0</v>
      </c>
      <c r="I16" s="136">
        <v>0</v>
      </c>
      <c r="J16" s="137">
        <f t="shared" si="8"/>
        <v>0</v>
      </c>
      <c r="K16" s="138"/>
      <c r="L16" s="137">
        <f t="shared" si="14"/>
        <v>14583.333333333334</v>
      </c>
      <c r="M16" s="137">
        <f t="shared" si="9"/>
        <v>-14583.333333333334</v>
      </c>
      <c r="N16" s="138">
        <f t="shared" si="10"/>
        <v>0</v>
      </c>
      <c r="O16" s="138">
        <f t="shared" si="11"/>
        <v>0</v>
      </c>
      <c r="P16" s="135">
        <v>8820.4470000000001</v>
      </c>
      <c r="Q16" s="137">
        <f t="shared" si="12"/>
        <v>-8820.4470000000001</v>
      </c>
      <c r="R16" s="138"/>
    </row>
    <row r="17" spans="1:21" s="89" customFormat="1" ht="39" x14ac:dyDescent="0.25">
      <c r="A17" s="86" t="s">
        <v>137</v>
      </c>
      <c r="B17" s="197" t="s">
        <v>106</v>
      </c>
      <c r="C17" s="72" t="s">
        <v>60</v>
      </c>
      <c r="D17" s="134">
        <v>134766</v>
      </c>
      <c r="E17" s="134">
        <v>134766</v>
      </c>
      <c r="F17" s="135">
        <f t="shared" si="13"/>
        <v>15822.485000000001</v>
      </c>
      <c r="G17" s="134">
        <v>9113.7909999999993</v>
      </c>
      <c r="H17" s="134">
        <v>6708.6940000000004</v>
      </c>
      <c r="I17" s="136">
        <v>14260</v>
      </c>
      <c r="J17" s="137">
        <f t="shared" si="8"/>
        <v>1562.4850000000006</v>
      </c>
      <c r="K17" s="138">
        <f t="shared" ref="K17:K26" si="17">F17/I17*100</f>
        <v>110.95711781206172</v>
      </c>
      <c r="L17" s="137">
        <f t="shared" si="14"/>
        <v>22461</v>
      </c>
      <c r="M17" s="137">
        <f t="shared" si="9"/>
        <v>-6638.5149999999994</v>
      </c>
      <c r="N17" s="138">
        <f t="shared" si="10"/>
        <v>70.444258937714267</v>
      </c>
      <c r="O17" s="138">
        <f t="shared" si="11"/>
        <v>11.740709822952377</v>
      </c>
      <c r="P17" s="135">
        <v>22318.771000000001</v>
      </c>
      <c r="Q17" s="137">
        <f t="shared" si="12"/>
        <v>-6496.2860000000001</v>
      </c>
      <c r="R17" s="138">
        <f t="shared" ref="R17:R23" si="18">F17/P17*100</f>
        <v>70.893173284496712</v>
      </c>
    </row>
    <row r="18" spans="1:21" s="116" customFormat="1" ht="39" x14ac:dyDescent="0.25">
      <c r="A18" s="81">
        <v>5</v>
      </c>
      <c r="B18" s="90" t="s">
        <v>158</v>
      </c>
      <c r="C18" s="82" t="s">
        <v>40</v>
      </c>
      <c r="D18" s="129">
        <f>D19+D20+D21+D23+D22</f>
        <v>1024661.45</v>
      </c>
      <c r="E18" s="129">
        <f>E19+E20+E21+E23+E22</f>
        <v>1024661.45</v>
      </c>
      <c r="F18" s="130">
        <f t="shared" si="13"/>
        <v>186758.76199999999</v>
      </c>
      <c r="G18" s="129">
        <f t="shared" ref="G18:I18" si="19">G19+G20+G21+G23+G22</f>
        <v>75712.956999999995</v>
      </c>
      <c r="H18" s="129">
        <f t="shared" si="19"/>
        <v>111045.80499999999</v>
      </c>
      <c r="I18" s="131">
        <f t="shared" si="19"/>
        <v>180674.33900000001</v>
      </c>
      <c r="J18" s="132">
        <f t="shared" si="8"/>
        <v>6084.4229999999807</v>
      </c>
      <c r="K18" s="133">
        <f t="shared" si="17"/>
        <v>103.36761879615896</v>
      </c>
      <c r="L18" s="132">
        <f t="shared" si="14"/>
        <v>170776.90833333333</v>
      </c>
      <c r="M18" s="132">
        <f t="shared" si="9"/>
        <v>15981.853666666662</v>
      </c>
      <c r="N18" s="133">
        <f t="shared" si="10"/>
        <v>109.35832240004734</v>
      </c>
      <c r="O18" s="133">
        <f t="shared" si="11"/>
        <v>18.226387066674558</v>
      </c>
      <c r="P18" s="130">
        <f>P19+P20+P21+P23+P22</f>
        <v>187252.33900000001</v>
      </c>
      <c r="Q18" s="132">
        <f t="shared" si="12"/>
        <v>-493.57700000001932</v>
      </c>
      <c r="R18" s="133">
        <f t="shared" si="18"/>
        <v>99.736410769213407</v>
      </c>
      <c r="S18" s="168">
        <f>P20+P21+P19</f>
        <v>52220.687000000005</v>
      </c>
      <c r="T18" s="168">
        <f>F19+F20+F21</f>
        <v>49875.544000000002</v>
      </c>
    </row>
    <row r="19" spans="1:21" s="118" customFormat="1" ht="23.25" x14ac:dyDescent="0.25">
      <c r="A19" s="117" t="s">
        <v>160</v>
      </c>
      <c r="B19" s="198" t="s">
        <v>61</v>
      </c>
      <c r="C19" s="219" t="s">
        <v>46</v>
      </c>
      <c r="D19" s="134">
        <f>1213.85+13965.32+18822.08+58666</f>
        <v>92667.25</v>
      </c>
      <c r="E19" s="134">
        <v>92667.25</v>
      </c>
      <c r="F19" s="135">
        <f t="shared" si="13"/>
        <v>12759.032999999999</v>
      </c>
      <c r="G19" s="134">
        <v>9723.7669999999998</v>
      </c>
      <c r="H19" s="134">
        <v>3035.2660000000001</v>
      </c>
      <c r="I19" s="136">
        <v>11773.138999999999</v>
      </c>
      <c r="J19" s="137">
        <f t="shared" si="8"/>
        <v>985.89400000000023</v>
      </c>
      <c r="K19" s="138">
        <f t="shared" si="17"/>
        <v>108.37409632214485</v>
      </c>
      <c r="L19" s="166">
        <f t="shared" si="14"/>
        <v>15444.541666666666</v>
      </c>
      <c r="M19" s="137">
        <f t="shared" si="9"/>
        <v>-2685.5086666666666</v>
      </c>
      <c r="N19" s="138">
        <f t="shared" si="10"/>
        <v>82.611923845803119</v>
      </c>
      <c r="O19" s="138">
        <f t="shared" si="11"/>
        <v>13.768653974300522</v>
      </c>
      <c r="P19" s="135">
        <v>11949.739000000001</v>
      </c>
      <c r="Q19" s="137">
        <f t="shared" si="12"/>
        <v>809.29399999999805</v>
      </c>
      <c r="R19" s="138">
        <f t="shared" si="18"/>
        <v>106.77248264585526</v>
      </c>
    </row>
    <row r="20" spans="1:21" s="118" customFormat="1" ht="23.25" x14ac:dyDescent="0.25">
      <c r="A20" s="86" t="s">
        <v>161</v>
      </c>
      <c r="B20" s="198" t="s">
        <v>7</v>
      </c>
      <c r="C20" s="219"/>
      <c r="D20" s="134">
        <v>300000</v>
      </c>
      <c r="E20" s="134">
        <v>300000</v>
      </c>
      <c r="F20" s="135">
        <f t="shared" si="13"/>
        <v>36743.26</v>
      </c>
      <c r="G20" s="134">
        <v>15633.511</v>
      </c>
      <c r="H20" s="134">
        <v>21109.749</v>
      </c>
      <c r="I20" s="136">
        <v>32726</v>
      </c>
      <c r="J20" s="137">
        <f t="shared" si="8"/>
        <v>4017.260000000002</v>
      </c>
      <c r="K20" s="138">
        <f t="shared" si="17"/>
        <v>112.27543848927459</v>
      </c>
      <c r="L20" s="132">
        <f t="shared" si="14"/>
        <v>50000</v>
      </c>
      <c r="M20" s="137">
        <f t="shared" si="9"/>
        <v>-13256.739999999998</v>
      </c>
      <c r="N20" s="138">
        <f t="shared" si="10"/>
        <v>73.486519999999999</v>
      </c>
      <c r="O20" s="138">
        <f t="shared" si="11"/>
        <v>12.247753333333335</v>
      </c>
      <c r="P20" s="135">
        <v>39750.576000000001</v>
      </c>
      <c r="Q20" s="137">
        <f t="shared" si="12"/>
        <v>-3007.3159999999989</v>
      </c>
      <c r="R20" s="138">
        <f t="shared" si="18"/>
        <v>92.43453478510601</v>
      </c>
    </row>
    <row r="21" spans="1:21" s="118" customFormat="1" ht="23.25" x14ac:dyDescent="0.25">
      <c r="A21" s="86" t="s">
        <v>162</v>
      </c>
      <c r="B21" s="198" t="s">
        <v>62</v>
      </c>
      <c r="C21" s="219"/>
      <c r="D21" s="134">
        <f>250+225</f>
        <v>475</v>
      </c>
      <c r="E21" s="134">
        <v>475</v>
      </c>
      <c r="F21" s="135">
        <f t="shared" si="13"/>
        <v>373.25099999999998</v>
      </c>
      <c r="G21" s="134">
        <v>324.197</v>
      </c>
      <c r="H21" s="134">
        <v>49.054000000000002</v>
      </c>
      <c r="I21" s="136">
        <v>267</v>
      </c>
      <c r="J21" s="137">
        <f t="shared" si="8"/>
        <v>106.25099999999998</v>
      </c>
      <c r="K21" s="138">
        <f t="shared" si="17"/>
        <v>139.79438202247189</v>
      </c>
      <c r="L21" s="132">
        <f t="shared" si="14"/>
        <v>79.166666666666671</v>
      </c>
      <c r="M21" s="137">
        <f t="shared" si="9"/>
        <v>294.08433333333329</v>
      </c>
      <c r="N21" s="138">
        <f t="shared" si="10"/>
        <v>471.47494736842106</v>
      </c>
      <c r="O21" s="138">
        <f t="shared" si="11"/>
        <v>78.579157894736838</v>
      </c>
      <c r="P21" s="135">
        <v>520.37199999999996</v>
      </c>
      <c r="Q21" s="137">
        <f t="shared" si="12"/>
        <v>-147.12099999999998</v>
      </c>
      <c r="R21" s="138">
        <f t="shared" si="18"/>
        <v>71.727725550183337</v>
      </c>
      <c r="S21" s="138">
        <f>100-R21</f>
        <v>28.272274449816663</v>
      </c>
      <c r="T21" s="119"/>
      <c r="U21" s="120" t="e">
        <f>F19/#REF!*100</f>
        <v>#REF!</v>
      </c>
    </row>
    <row r="22" spans="1:21" s="122" customFormat="1" ht="23.25" x14ac:dyDescent="0.25">
      <c r="A22" s="86" t="s">
        <v>163</v>
      </c>
      <c r="B22" s="198" t="s">
        <v>42</v>
      </c>
      <c r="C22" s="121" t="s">
        <v>41</v>
      </c>
      <c r="D22" s="134">
        <v>950</v>
      </c>
      <c r="E22" s="134">
        <v>950</v>
      </c>
      <c r="F22" s="135">
        <f t="shared" si="13"/>
        <v>194.29400000000001</v>
      </c>
      <c r="G22" s="134">
        <v>59.935000000000002</v>
      </c>
      <c r="H22" s="134">
        <v>134.35900000000001</v>
      </c>
      <c r="I22" s="136">
        <v>181.2</v>
      </c>
      <c r="J22" s="137">
        <f t="shared" si="8"/>
        <v>13.094000000000023</v>
      </c>
      <c r="K22" s="138">
        <f t="shared" si="17"/>
        <v>107.22626931567329</v>
      </c>
      <c r="L22" s="132">
        <f t="shared" si="14"/>
        <v>158.33333333333334</v>
      </c>
      <c r="M22" s="137">
        <f t="shared" si="9"/>
        <v>35.960666666666668</v>
      </c>
      <c r="N22" s="138">
        <f t="shared" si="10"/>
        <v>122.712</v>
      </c>
      <c r="O22" s="138">
        <f t="shared" si="11"/>
        <v>20.452000000000002</v>
      </c>
      <c r="P22" s="135">
        <v>277.51299999999998</v>
      </c>
      <c r="Q22" s="134">
        <f t="shared" si="12"/>
        <v>-83.218999999999966</v>
      </c>
      <c r="R22" s="138">
        <f t="shared" si="18"/>
        <v>70.012575987431219</v>
      </c>
    </row>
    <row r="23" spans="1:21" s="118" customFormat="1" ht="23.25" x14ac:dyDescent="0.25">
      <c r="A23" s="86" t="s">
        <v>164</v>
      </c>
      <c r="B23" s="198" t="s">
        <v>35</v>
      </c>
      <c r="C23" s="161" t="s">
        <v>36</v>
      </c>
      <c r="D23" s="134">
        <v>630569.19999999995</v>
      </c>
      <c r="E23" s="134">
        <v>630569.19999999995</v>
      </c>
      <c r="F23" s="135">
        <f t="shared" si="13"/>
        <v>136688.924</v>
      </c>
      <c r="G23" s="134">
        <v>49971.546999999999</v>
      </c>
      <c r="H23" s="134">
        <v>86717.376999999993</v>
      </c>
      <c r="I23" s="136">
        <v>135727</v>
      </c>
      <c r="J23" s="137">
        <f t="shared" si="8"/>
        <v>961.92399999999907</v>
      </c>
      <c r="K23" s="138">
        <f t="shared" si="17"/>
        <v>100.7087197094167</v>
      </c>
      <c r="L23" s="132">
        <f t="shared" si="14"/>
        <v>105094.86666666665</v>
      </c>
      <c r="M23" s="137">
        <f t="shared" si="9"/>
        <v>31594.057333333345</v>
      </c>
      <c r="N23" s="138">
        <f t="shared" si="10"/>
        <v>130.06241725729708</v>
      </c>
      <c r="O23" s="138">
        <f t="shared" si="11"/>
        <v>21.677069542882847</v>
      </c>
      <c r="P23" s="135">
        <v>134754.139</v>
      </c>
      <c r="Q23" s="137">
        <f t="shared" si="12"/>
        <v>1934.7850000000035</v>
      </c>
      <c r="R23" s="138">
        <f t="shared" si="18"/>
        <v>101.43578892222376</v>
      </c>
      <c r="T23" s="119"/>
      <c r="U23" s="120" t="e">
        <f>F23/#REF!*100</f>
        <v>#REF!</v>
      </c>
    </row>
    <row r="24" spans="1:21" s="116" customFormat="1" ht="23.25" x14ac:dyDescent="0.25">
      <c r="A24" s="81"/>
      <c r="B24" s="201" t="s">
        <v>181</v>
      </c>
      <c r="C24" s="82" t="s">
        <v>182</v>
      </c>
      <c r="D24" s="129"/>
      <c r="E24" s="129"/>
      <c r="F24" s="130">
        <f t="shared" si="13"/>
        <v>0</v>
      </c>
      <c r="G24" s="129"/>
      <c r="H24" s="129"/>
      <c r="I24" s="131"/>
      <c r="J24" s="132"/>
      <c r="K24" s="133"/>
      <c r="L24" s="132">
        <f t="shared" si="14"/>
        <v>0</v>
      </c>
      <c r="M24" s="132"/>
      <c r="N24" s="133"/>
      <c r="O24" s="133"/>
      <c r="P24" s="130">
        <v>-1.8440000000000001</v>
      </c>
      <c r="Q24" s="132">
        <f t="shared" si="12"/>
        <v>1.8440000000000001</v>
      </c>
      <c r="R24" s="133"/>
      <c r="T24" s="168"/>
      <c r="U24" s="202"/>
    </row>
    <row r="25" spans="1:21" s="85" customFormat="1" ht="39" x14ac:dyDescent="0.25">
      <c r="A25" s="81">
        <v>6</v>
      </c>
      <c r="B25" s="90" t="s">
        <v>49</v>
      </c>
      <c r="C25" s="82" t="s">
        <v>18</v>
      </c>
      <c r="D25" s="129">
        <v>450</v>
      </c>
      <c r="E25" s="129">
        <v>450</v>
      </c>
      <c r="F25" s="130">
        <f t="shared" si="13"/>
        <v>73.488</v>
      </c>
      <c r="G25" s="129">
        <v>10</v>
      </c>
      <c r="H25" s="129">
        <v>63.488</v>
      </c>
      <c r="I25" s="131">
        <v>70</v>
      </c>
      <c r="J25" s="132">
        <f t="shared" si="8"/>
        <v>3.4879999999999995</v>
      </c>
      <c r="K25" s="133">
        <f t="shared" si="17"/>
        <v>104.98285714285713</v>
      </c>
      <c r="L25" s="132">
        <f t="shared" si="14"/>
        <v>75</v>
      </c>
      <c r="M25" s="132">
        <f t="shared" si="9"/>
        <v>-1.5120000000000005</v>
      </c>
      <c r="N25" s="133">
        <f t="shared" si="10"/>
        <v>97.984000000000009</v>
      </c>
      <c r="O25" s="133">
        <f t="shared" si="11"/>
        <v>16.330666666666666</v>
      </c>
      <c r="P25" s="130">
        <v>41.698999999999998</v>
      </c>
      <c r="Q25" s="132">
        <f t="shared" si="12"/>
        <v>31.789000000000001</v>
      </c>
      <c r="R25" s="133"/>
      <c r="S25" s="84">
        <f>100-R25</f>
        <v>100</v>
      </c>
    </row>
    <row r="26" spans="1:21" s="85" customFormat="1" ht="23.25" x14ac:dyDescent="0.25">
      <c r="A26" s="81">
        <f t="shared" ref="A26:A32" si="20">A25+1</f>
        <v>7</v>
      </c>
      <c r="B26" s="90" t="s">
        <v>78</v>
      </c>
      <c r="C26" s="82" t="s">
        <v>77</v>
      </c>
      <c r="D26" s="129">
        <v>12000</v>
      </c>
      <c r="E26" s="129">
        <v>12000</v>
      </c>
      <c r="F26" s="130">
        <f t="shared" si="13"/>
        <v>1804.136</v>
      </c>
      <c r="G26" s="129">
        <v>432.791</v>
      </c>
      <c r="H26" s="129">
        <v>1371.345</v>
      </c>
      <c r="I26" s="131">
        <v>1400</v>
      </c>
      <c r="J26" s="132">
        <f t="shared" si="8"/>
        <v>404.13599999999997</v>
      </c>
      <c r="K26" s="133">
        <f t="shared" si="17"/>
        <v>128.86685714285716</v>
      </c>
      <c r="L26" s="132">
        <f t="shared" si="14"/>
        <v>2000</v>
      </c>
      <c r="M26" s="132">
        <f t="shared" si="9"/>
        <v>-195.86400000000003</v>
      </c>
      <c r="N26" s="133">
        <f t="shared" si="10"/>
        <v>90.206800000000001</v>
      </c>
      <c r="O26" s="133">
        <f t="shared" si="11"/>
        <v>15.034466666666665</v>
      </c>
      <c r="P26" s="130">
        <v>3949.0639999999999</v>
      </c>
      <c r="Q26" s="132">
        <f t="shared" si="12"/>
        <v>-2144.9279999999999</v>
      </c>
      <c r="R26" s="133">
        <f>F26/P26*100</f>
        <v>45.685154760723044</v>
      </c>
    </row>
    <row r="27" spans="1:21" s="85" customFormat="1" ht="23.25" x14ac:dyDescent="0.25">
      <c r="A27" s="81">
        <f t="shared" si="20"/>
        <v>8</v>
      </c>
      <c r="B27" s="90" t="s">
        <v>8</v>
      </c>
      <c r="C27" s="82" t="s">
        <v>19</v>
      </c>
      <c r="D27" s="129">
        <v>5.5</v>
      </c>
      <c r="E27" s="129">
        <v>5.5</v>
      </c>
      <c r="F27" s="130">
        <f t="shared" si="13"/>
        <v>0.38100000000000001</v>
      </c>
      <c r="G27" s="129">
        <v>0</v>
      </c>
      <c r="H27" s="129">
        <v>0.38100000000000001</v>
      </c>
      <c r="I27" s="131">
        <v>0</v>
      </c>
      <c r="J27" s="132">
        <f t="shared" si="8"/>
        <v>0.38100000000000001</v>
      </c>
      <c r="K27" s="133"/>
      <c r="L27" s="132">
        <f t="shared" si="14"/>
        <v>0.91666666666666663</v>
      </c>
      <c r="M27" s="132">
        <f t="shared" si="9"/>
        <v>-0.53566666666666662</v>
      </c>
      <c r="N27" s="133">
        <f t="shared" si="10"/>
        <v>41.563636363636363</v>
      </c>
      <c r="O27" s="133">
        <f t="shared" si="11"/>
        <v>6.9272727272727277</v>
      </c>
      <c r="P27" s="130">
        <v>0</v>
      </c>
      <c r="Q27" s="132">
        <f t="shared" si="12"/>
        <v>0.38100000000000001</v>
      </c>
      <c r="R27" s="133"/>
    </row>
    <row r="28" spans="1:21" s="85" customFormat="1" ht="58.5" x14ac:dyDescent="0.25">
      <c r="A28" s="81">
        <f t="shared" si="20"/>
        <v>9</v>
      </c>
      <c r="B28" s="152" t="s">
        <v>100</v>
      </c>
      <c r="C28" s="110" t="s">
        <v>101</v>
      </c>
      <c r="D28" s="129">
        <v>4.5</v>
      </c>
      <c r="E28" s="129">
        <v>4.5</v>
      </c>
      <c r="F28" s="130">
        <f t="shared" si="13"/>
        <v>0</v>
      </c>
      <c r="G28" s="129">
        <v>0</v>
      </c>
      <c r="H28" s="129">
        <v>0</v>
      </c>
      <c r="I28" s="131">
        <v>0</v>
      </c>
      <c r="J28" s="132">
        <f t="shared" si="8"/>
        <v>0</v>
      </c>
      <c r="K28" s="133"/>
      <c r="L28" s="132">
        <f t="shared" si="14"/>
        <v>0.75</v>
      </c>
      <c r="M28" s="132">
        <f t="shared" si="9"/>
        <v>-0.75</v>
      </c>
      <c r="N28" s="133">
        <f t="shared" si="10"/>
        <v>0</v>
      </c>
      <c r="O28" s="133">
        <f t="shared" si="11"/>
        <v>0</v>
      </c>
      <c r="P28" s="130">
        <v>4.4080000000000004</v>
      </c>
      <c r="Q28" s="132">
        <f t="shared" si="12"/>
        <v>-4.4080000000000004</v>
      </c>
      <c r="R28" s="133"/>
    </row>
    <row r="29" spans="1:21" s="85" customFormat="1" ht="23.25" x14ac:dyDescent="0.25">
      <c r="A29" s="81">
        <f t="shared" si="20"/>
        <v>10</v>
      </c>
      <c r="B29" s="148" t="s">
        <v>32</v>
      </c>
      <c r="C29" s="82" t="s">
        <v>25</v>
      </c>
      <c r="D29" s="129">
        <v>8804.73</v>
      </c>
      <c r="E29" s="129">
        <v>8804.73</v>
      </c>
      <c r="F29" s="130">
        <f t="shared" si="13"/>
        <v>1192.663</v>
      </c>
      <c r="G29" s="129">
        <v>497.94799999999998</v>
      </c>
      <c r="H29" s="129">
        <v>694.71500000000003</v>
      </c>
      <c r="I29" s="131">
        <v>1145</v>
      </c>
      <c r="J29" s="132">
        <f t="shared" si="8"/>
        <v>47.663000000000011</v>
      </c>
      <c r="K29" s="133">
        <f t="shared" ref="K29:K38" si="21">F29/I29*100</f>
        <v>104.16270742358078</v>
      </c>
      <c r="L29" s="132">
        <f t="shared" si="14"/>
        <v>1467.4549999999999</v>
      </c>
      <c r="M29" s="132">
        <f t="shared" si="9"/>
        <v>-274.79199999999992</v>
      </c>
      <c r="N29" s="133">
        <f t="shared" si="10"/>
        <v>81.274246910467454</v>
      </c>
      <c r="O29" s="133">
        <f t="shared" si="11"/>
        <v>13.545707818411239</v>
      </c>
      <c r="P29" s="130">
        <v>179.95299999999997</v>
      </c>
      <c r="Q29" s="132">
        <f t="shared" si="12"/>
        <v>1012.71</v>
      </c>
      <c r="R29" s="133">
        <f t="shared" ref="R29:R38" si="22">F29/P29*100</f>
        <v>662.76361049829688</v>
      </c>
      <c r="S29" s="84">
        <f>100-R29</f>
        <v>-562.76361049829688</v>
      </c>
    </row>
    <row r="30" spans="1:21" s="85" customFormat="1" ht="39" x14ac:dyDescent="0.25">
      <c r="A30" s="81">
        <f t="shared" si="20"/>
        <v>11</v>
      </c>
      <c r="B30" s="148" t="s">
        <v>89</v>
      </c>
      <c r="C30" s="82" t="s">
        <v>88</v>
      </c>
      <c r="D30" s="129">
        <v>410</v>
      </c>
      <c r="E30" s="129">
        <v>410</v>
      </c>
      <c r="F30" s="130">
        <f t="shared" si="13"/>
        <v>28.2</v>
      </c>
      <c r="G30" s="129">
        <v>14.6</v>
      </c>
      <c r="H30" s="129">
        <v>13.6</v>
      </c>
      <c r="I30" s="131">
        <v>28.2</v>
      </c>
      <c r="J30" s="132">
        <f t="shared" si="8"/>
        <v>0</v>
      </c>
      <c r="K30" s="133">
        <f t="shared" si="21"/>
        <v>100</v>
      </c>
      <c r="L30" s="132">
        <f t="shared" si="14"/>
        <v>68.333333333333329</v>
      </c>
      <c r="M30" s="132">
        <f t="shared" si="9"/>
        <v>-40.133333333333326</v>
      </c>
      <c r="N30" s="133">
        <f t="shared" si="10"/>
        <v>41.268292682926834</v>
      </c>
      <c r="O30" s="133">
        <f t="shared" si="11"/>
        <v>6.8780487804878039</v>
      </c>
      <c r="P30" s="130">
        <v>67.8</v>
      </c>
      <c r="Q30" s="132">
        <f t="shared" si="12"/>
        <v>-39.599999999999994</v>
      </c>
      <c r="R30" s="133">
        <f t="shared" si="22"/>
        <v>41.592920353982301</v>
      </c>
    </row>
    <row r="31" spans="1:21" s="85" customFormat="1" ht="23.25" x14ac:dyDescent="0.25">
      <c r="A31" s="81">
        <f t="shared" si="20"/>
        <v>12</v>
      </c>
      <c r="B31" s="148" t="s">
        <v>123</v>
      </c>
      <c r="C31" s="82" t="s">
        <v>124</v>
      </c>
      <c r="D31" s="129">
        <v>15000</v>
      </c>
      <c r="E31" s="129">
        <v>15000</v>
      </c>
      <c r="F31" s="130">
        <f t="shared" si="13"/>
        <v>2991.125</v>
      </c>
      <c r="G31" s="129">
        <v>1342.5129999999999</v>
      </c>
      <c r="H31" s="129">
        <v>1648.6120000000001</v>
      </c>
      <c r="I31" s="131">
        <v>2807</v>
      </c>
      <c r="J31" s="132">
        <f t="shared" si="8"/>
        <v>184.125</v>
      </c>
      <c r="K31" s="133">
        <f t="shared" si="21"/>
        <v>106.55949412183827</v>
      </c>
      <c r="L31" s="132">
        <f t="shared" si="14"/>
        <v>2500</v>
      </c>
      <c r="M31" s="132">
        <f t="shared" si="9"/>
        <v>491.125</v>
      </c>
      <c r="N31" s="133">
        <f t="shared" si="10"/>
        <v>119.645</v>
      </c>
      <c r="O31" s="133">
        <f t="shared" si="11"/>
        <v>19.940833333333334</v>
      </c>
      <c r="P31" s="130">
        <v>1469.8489999999999</v>
      </c>
      <c r="Q31" s="132">
        <f t="shared" si="12"/>
        <v>1521.2760000000001</v>
      </c>
      <c r="R31" s="133">
        <f t="shared" si="22"/>
        <v>203.49879477415706</v>
      </c>
    </row>
    <row r="32" spans="1:21" s="85" customFormat="1" ht="23.25" x14ac:dyDescent="0.25">
      <c r="A32" s="81">
        <f t="shared" si="20"/>
        <v>13</v>
      </c>
      <c r="B32" s="148" t="s">
        <v>91</v>
      </c>
      <c r="C32" s="82" t="s">
        <v>90</v>
      </c>
      <c r="D32" s="129">
        <f>SUM(D33:D36)</f>
        <v>27762.799999999999</v>
      </c>
      <c r="E32" s="129">
        <f>SUM(E33:E36)</f>
        <v>27762.799999999999</v>
      </c>
      <c r="F32" s="130">
        <f t="shared" si="13"/>
        <v>4163.5259999999998</v>
      </c>
      <c r="G32" s="129">
        <f t="shared" ref="G32:I32" si="23">SUM(G33:G36)</f>
        <v>2016.3869999999997</v>
      </c>
      <c r="H32" s="129">
        <f t="shared" si="23"/>
        <v>2147.1390000000001</v>
      </c>
      <c r="I32" s="131">
        <f t="shared" si="23"/>
        <v>3857.3</v>
      </c>
      <c r="J32" s="132">
        <f t="shared" si="8"/>
        <v>306.22599999999966</v>
      </c>
      <c r="K32" s="133">
        <f t="shared" si="21"/>
        <v>107.93886915718247</v>
      </c>
      <c r="L32" s="132">
        <f t="shared" si="14"/>
        <v>4627.1333333333332</v>
      </c>
      <c r="M32" s="132">
        <f t="shared" si="9"/>
        <v>-463.60733333333337</v>
      </c>
      <c r="N32" s="133">
        <f t="shared" si="10"/>
        <v>89.980679182215056</v>
      </c>
      <c r="O32" s="133">
        <f t="shared" si="11"/>
        <v>14.996779863702509</v>
      </c>
      <c r="P32" s="130">
        <f t="shared" ref="P32" si="24">SUM(P33:P36)</f>
        <v>5800.0109999999995</v>
      </c>
      <c r="Q32" s="132">
        <f t="shared" si="12"/>
        <v>-1636.4849999999997</v>
      </c>
      <c r="R32" s="133">
        <f t="shared" si="22"/>
        <v>71.784794890906241</v>
      </c>
    </row>
    <row r="33" spans="1:25" s="89" customFormat="1" ht="39" x14ac:dyDescent="0.25">
      <c r="A33" s="86" t="s">
        <v>165</v>
      </c>
      <c r="B33" s="149" t="s">
        <v>83</v>
      </c>
      <c r="C33" s="161" t="s">
        <v>82</v>
      </c>
      <c r="D33" s="134">
        <v>1300</v>
      </c>
      <c r="E33" s="134">
        <v>1300</v>
      </c>
      <c r="F33" s="135">
        <f t="shared" si="13"/>
        <v>214.798</v>
      </c>
      <c r="G33" s="134">
        <v>91.153999999999996</v>
      </c>
      <c r="H33" s="134">
        <v>123.64400000000001</v>
      </c>
      <c r="I33" s="136">
        <v>191</v>
      </c>
      <c r="J33" s="137">
        <f t="shared" si="8"/>
        <v>23.798000000000002</v>
      </c>
      <c r="K33" s="138">
        <f t="shared" si="21"/>
        <v>112.45968586387434</v>
      </c>
      <c r="L33" s="132">
        <f t="shared" si="14"/>
        <v>216.66666666666666</v>
      </c>
      <c r="M33" s="137">
        <f t="shared" si="9"/>
        <v>-1.8686666666666554</v>
      </c>
      <c r="N33" s="138">
        <f t="shared" si="10"/>
        <v>99.137538461538469</v>
      </c>
      <c r="O33" s="138">
        <f t="shared" si="11"/>
        <v>16.522923076923078</v>
      </c>
      <c r="P33" s="135">
        <v>300.29500000000002</v>
      </c>
      <c r="Q33" s="137">
        <f t="shared" si="12"/>
        <v>-85.497000000000014</v>
      </c>
      <c r="R33" s="138">
        <f t="shared" si="22"/>
        <v>71.528996486787989</v>
      </c>
      <c r="S33" s="138">
        <f>R33-100</f>
        <v>-28.471003513212011</v>
      </c>
      <c r="T33" s="87"/>
    </row>
    <row r="34" spans="1:25" s="89" customFormat="1" ht="23.25" x14ac:dyDescent="0.25">
      <c r="A34" s="86" t="s">
        <v>166</v>
      </c>
      <c r="B34" s="150" t="s">
        <v>63</v>
      </c>
      <c r="C34" s="72" t="s">
        <v>64</v>
      </c>
      <c r="D34" s="134">
        <v>24922.799999999999</v>
      </c>
      <c r="E34" s="134">
        <v>24922.799999999999</v>
      </c>
      <c r="F34" s="135">
        <f t="shared" si="13"/>
        <v>3705.2089999999998</v>
      </c>
      <c r="G34" s="134">
        <v>1816.0039999999999</v>
      </c>
      <c r="H34" s="134">
        <v>1889.2049999999999</v>
      </c>
      <c r="I34" s="136">
        <v>3456</v>
      </c>
      <c r="J34" s="137">
        <f t="shared" si="8"/>
        <v>249.20899999999983</v>
      </c>
      <c r="K34" s="138">
        <f t="shared" si="21"/>
        <v>107.21090856481482</v>
      </c>
      <c r="L34" s="132">
        <f t="shared" si="14"/>
        <v>4153.8</v>
      </c>
      <c r="M34" s="137">
        <f t="shared" si="9"/>
        <v>-448.59100000000035</v>
      </c>
      <c r="N34" s="138">
        <f t="shared" si="10"/>
        <v>89.200467042226379</v>
      </c>
      <c r="O34" s="138">
        <f t="shared" si="11"/>
        <v>14.866744507037733</v>
      </c>
      <c r="P34" s="135">
        <v>5163.7489999999998</v>
      </c>
      <c r="Q34" s="137">
        <f t="shared" si="12"/>
        <v>-1458.54</v>
      </c>
      <c r="R34" s="138">
        <f t="shared" si="22"/>
        <v>71.754242896004442</v>
      </c>
      <c r="S34" s="138">
        <f>R34-100</f>
        <v>-28.245757103995558</v>
      </c>
      <c r="T34" s="88"/>
    </row>
    <row r="35" spans="1:25" s="89" customFormat="1" ht="39" x14ac:dyDescent="0.25">
      <c r="A35" s="86" t="s">
        <v>167</v>
      </c>
      <c r="B35" s="150" t="s">
        <v>87</v>
      </c>
      <c r="C35" s="72" t="s">
        <v>84</v>
      </c>
      <c r="D35" s="134">
        <v>1400</v>
      </c>
      <c r="E35" s="134">
        <v>1400</v>
      </c>
      <c r="F35" s="135">
        <f t="shared" si="13"/>
        <v>230.97899999999998</v>
      </c>
      <c r="G35" s="134">
        <v>106.899</v>
      </c>
      <c r="H35" s="134">
        <v>124.08</v>
      </c>
      <c r="I35" s="136">
        <v>197.8</v>
      </c>
      <c r="J35" s="137">
        <f t="shared" si="8"/>
        <v>33.178999999999974</v>
      </c>
      <c r="K35" s="138">
        <f t="shared" si="21"/>
        <v>116.77401415571282</v>
      </c>
      <c r="L35" s="132">
        <f t="shared" si="14"/>
        <v>233.33333333333334</v>
      </c>
      <c r="M35" s="137">
        <f t="shared" si="9"/>
        <v>-2.3543333333333578</v>
      </c>
      <c r="N35" s="138">
        <f t="shared" si="10"/>
        <v>98.990999999999985</v>
      </c>
      <c r="O35" s="138">
        <f t="shared" si="11"/>
        <v>16.4985</v>
      </c>
      <c r="P35" s="135">
        <v>311.173</v>
      </c>
      <c r="Q35" s="137">
        <f t="shared" si="12"/>
        <v>-80.194000000000017</v>
      </c>
      <c r="R35" s="138">
        <f t="shared" si="22"/>
        <v>74.228483833751639</v>
      </c>
    </row>
    <row r="36" spans="1:25" s="89" customFormat="1" ht="82.5" customHeight="1" x14ac:dyDescent="0.25">
      <c r="A36" s="86" t="s">
        <v>168</v>
      </c>
      <c r="B36" s="151" t="s">
        <v>86</v>
      </c>
      <c r="C36" s="72" t="s">
        <v>85</v>
      </c>
      <c r="D36" s="134">
        <v>140</v>
      </c>
      <c r="E36" s="134">
        <v>140</v>
      </c>
      <c r="F36" s="135">
        <f t="shared" si="13"/>
        <v>12.540000000000001</v>
      </c>
      <c r="G36" s="134">
        <v>2.33</v>
      </c>
      <c r="H36" s="134">
        <v>10.210000000000001</v>
      </c>
      <c r="I36" s="136">
        <v>12.5</v>
      </c>
      <c r="J36" s="137">
        <f t="shared" si="8"/>
        <v>4.0000000000000924E-2</v>
      </c>
      <c r="K36" s="138">
        <f t="shared" si="21"/>
        <v>100.32000000000001</v>
      </c>
      <c r="L36" s="132">
        <f t="shared" si="14"/>
        <v>23.333333333333332</v>
      </c>
      <c r="M36" s="137">
        <f t="shared" si="9"/>
        <v>-10.793333333333331</v>
      </c>
      <c r="N36" s="138">
        <f t="shared" si="10"/>
        <v>53.742857142857147</v>
      </c>
      <c r="O36" s="138">
        <f t="shared" si="11"/>
        <v>8.9571428571428573</v>
      </c>
      <c r="P36" s="135">
        <v>24.794</v>
      </c>
      <c r="Q36" s="137">
        <f t="shared" si="12"/>
        <v>-12.254</v>
      </c>
      <c r="R36" s="138">
        <f t="shared" si="22"/>
        <v>50.576752440106475</v>
      </c>
    </row>
    <row r="37" spans="1:25" s="85" customFormat="1" ht="39" x14ac:dyDescent="0.25">
      <c r="A37" s="81">
        <v>14</v>
      </c>
      <c r="B37" s="152" t="s">
        <v>37</v>
      </c>
      <c r="C37" s="82" t="s">
        <v>20</v>
      </c>
      <c r="D37" s="129">
        <v>12000</v>
      </c>
      <c r="E37" s="129">
        <v>12000</v>
      </c>
      <c r="F37" s="130">
        <f t="shared" si="13"/>
        <v>1843.702</v>
      </c>
      <c r="G37" s="129">
        <v>886.822</v>
      </c>
      <c r="H37" s="129">
        <v>956.88</v>
      </c>
      <c r="I37" s="131">
        <v>1827.6</v>
      </c>
      <c r="J37" s="132">
        <f t="shared" si="8"/>
        <v>16.102000000000089</v>
      </c>
      <c r="K37" s="133">
        <f t="shared" si="21"/>
        <v>100.88104618078356</v>
      </c>
      <c r="L37" s="132">
        <f t="shared" si="14"/>
        <v>2000</v>
      </c>
      <c r="M37" s="132">
        <f t="shared" si="9"/>
        <v>-156.298</v>
      </c>
      <c r="N37" s="133">
        <f t="shared" si="10"/>
        <v>92.185099999999991</v>
      </c>
      <c r="O37" s="133">
        <f t="shared" si="11"/>
        <v>15.364183333333333</v>
      </c>
      <c r="P37" s="130">
        <v>2291.4949999999999</v>
      </c>
      <c r="Q37" s="132">
        <f t="shared" si="12"/>
        <v>-447.79299999999989</v>
      </c>
      <c r="R37" s="133">
        <f t="shared" si="22"/>
        <v>80.458477980532365</v>
      </c>
    </row>
    <row r="38" spans="1:25" s="85" customFormat="1" ht="23.25" x14ac:dyDescent="0.25">
      <c r="A38" s="81">
        <f t="shared" ref="A38:A44" si="25">A37+1</f>
        <v>15</v>
      </c>
      <c r="B38" s="90" t="s">
        <v>57</v>
      </c>
      <c r="C38" s="82" t="s">
        <v>16</v>
      </c>
      <c r="D38" s="129">
        <v>600.5</v>
      </c>
      <c r="E38" s="129">
        <v>600.5</v>
      </c>
      <c r="F38" s="130">
        <f t="shared" si="13"/>
        <v>69.967999999999989</v>
      </c>
      <c r="G38" s="129">
        <v>33.802</v>
      </c>
      <c r="H38" s="129">
        <v>36.165999999999997</v>
      </c>
      <c r="I38" s="131">
        <v>64.805999999999997</v>
      </c>
      <c r="J38" s="132">
        <f t="shared" si="8"/>
        <v>5.1619999999999919</v>
      </c>
      <c r="K38" s="133">
        <f t="shared" si="21"/>
        <v>107.96531185384069</v>
      </c>
      <c r="L38" s="132">
        <f t="shared" si="14"/>
        <v>100.08333333333333</v>
      </c>
      <c r="M38" s="132">
        <f t="shared" si="9"/>
        <v>-30.115333333333339</v>
      </c>
      <c r="N38" s="133">
        <f t="shared" si="10"/>
        <v>69.909741881765186</v>
      </c>
      <c r="O38" s="133">
        <f t="shared" si="11"/>
        <v>11.651623646960864</v>
      </c>
      <c r="P38" s="130">
        <v>100.80000000000001</v>
      </c>
      <c r="Q38" s="132">
        <f t="shared" si="12"/>
        <v>-30.832000000000022</v>
      </c>
      <c r="R38" s="133">
        <f t="shared" si="22"/>
        <v>69.41269841269839</v>
      </c>
      <c r="S38" s="84">
        <f>100-R38</f>
        <v>30.58730158730161</v>
      </c>
    </row>
    <row r="39" spans="1:25" s="85" customFormat="1" ht="59.25" customHeight="1" x14ac:dyDescent="0.25">
      <c r="A39" s="81">
        <f t="shared" si="25"/>
        <v>16</v>
      </c>
      <c r="B39" s="90" t="s">
        <v>108</v>
      </c>
      <c r="C39" s="82" t="s">
        <v>107</v>
      </c>
      <c r="D39" s="129">
        <v>2.5499999999999998</v>
      </c>
      <c r="E39" s="129">
        <v>2.5499999999999998</v>
      </c>
      <c r="F39" s="130">
        <f t="shared" si="13"/>
        <v>0</v>
      </c>
      <c r="G39" s="129">
        <v>0</v>
      </c>
      <c r="H39" s="129">
        <v>0</v>
      </c>
      <c r="I39" s="131">
        <v>0</v>
      </c>
      <c r="J39" s="132">
        <f t="shared" si="8"/>
        <v>0</v>
      </c>
      <c r="K39" s="133"/>
      <c r="L39" s="132">
        <f t="shared" si="14"/>
        <v>0.42499999999999999</v>
      </c>
      <c r="M39" s="132">
        <f t="shared" si="9"/>
        <v>-0.42499999999999999</v>
      </c>
      <c r="N39" s="133"/>
      <c r="O39" s="133"/>
      <c r="P39" s="130">
        <v>0</v>
      </c>
      <c r="Q39" s="132">
        <f t="shared" si="12"/>
        <v>0</v>
      </c>
      <c r="R39" s="133"/>
    </row>
    <row r="40" spans="1:25" s="85" customFormat="1" ht="23.25" x14ac:dyDescent="0.25">
      <c r="A40" s="81">
        <f t="shared" si="25"/>
        <v>17</v>
      </c>
      <c r="B40" s="115" t="s">
        <v>65</v>
      </c>
      <c r="C40" s="34" t="s">
        <v>66</v>
      </c>
      <c r="D40" s="129">
        <v>70</v>
      </c>
      <c r="E40" s="129">
        <v>70</v>
      </c>
      <c r="F40" s="130">
        <f t="shared" si="13"/>
        <v>0</v>
      </c>
      <c r="G40" s="129">
        <v>0</v>
      </c>
      <c r="H40" s="129">
        <v>0</v>
      </c>
      <c r="I40" s="131">
        <v>0</v>
      </c>
      <c r="J40" s="132">
        <f t="shared" si="8"/>
        <v>0</v>
      </c>
      <c r="K40" s="133"/>
      <c r="L40" s="132">
        <f t="shared" si="14"/>
        <v>11.666666666666666</v>
      </c>
      <c r="M40" s="132">
        <f t="shared" si="9"/>
        <v>-11.666666666666666</v>
      </c>
      <c r="N40" s="133">
        <f t="shared" ref="N40:N46" si="26">F40/L40*100</f>
        <v>0</v>
      </c>
      <c r="O40" s="133">
        <f t="shared" ref="O40:O46" si="27">F40/E40*100</f>
        <v>0</v>
      </c>
      <c r="P40" s="130">
        <v>0</v>
      </c>
      <c r="Q40" s="132">
        <f t="shared" si="12"/>
        <v>0</v>
      </c>
      <c r="R40" s="133"/>
    </row>
    <row r="41" spans="1:25" s="85" customFormat="1" ht="23.25" x14ac:dyDescent="0.25">
      <c r="A41" s="81">
        <f t="shared" si="25"/>
        <v>18</v>
      </c>
      <c r="B41" s="90" t="s">
        <v>8</v>
      </c>
      <c r="C41" s="82" t="s">
        <v>21</v>
      </c>
      <c r="D41" s="129">
        <v>1400</v>
      </c>
      <c r="E41" s="129">
        <v>1400</v>
      </c>
      <c r="F41" s="130">
        <f t="shared" si="13"/>
        <v>317.69799999999998</v>
      </c>
      <c r="G41" s="129">
        <v>161.375</v>
      </c>
      <c r="H41" s="129">
        <v>156.32300000000001</v>
      </c>
      <c r="I41" s="131">
        <v>311</v>
      </c>
      <c r="J41" s="132">
        <f t="shared" ref="J41:J59" si="28">F41-I41</f>
        <v>6.6979999999999791</v>
      </c>
      <c r="K41" s="133">
        <f>F41/I41*100</f>
        <v>102.15369774919614</v>
      </c>
      <c r="L41" s="132">
        <f t="shared" si="14"/>
        <v>233.33333333333334</v>
      </c>
      <c r="M41" s="132">
        <f t="shared" ref="M41:M59" si="29">F41-L41</f>
        <v>84.364666666666636</v>
      </c>
      <c r="N41" s="133">
        <f t="shared" si="26"/>
        <v>136.1562857142857</v>
      </c>
      <c r="O41" s="133">
        <f t="shared" si="27"/>
        <v>22.692714285714285</v>
      </c>
      <c r="P41" s="130">
        <v>453.13600000000002</v>
      </c>
      <c r="Q41" s="132">
        <f t="shared" ref="Q41:Q59" si="30">F41-P41</f>
        <v>-135.43800000000005</v>
      </c>
      <c r="R41" s="133">
        <f>F41/P41*100</f>
        <v>70.110960064969447</v>
      </c>
      <c r="V41" s="85">
        <v>246438.04</v>
      </c>
    </row>
    <row r="42" spans="1:25" s="85" customFormat="1" ht="123.75" customHeight="1" x14ac:dyDescent="0.25">
      <c r="A42" s="81">
        <f t="shared" si="25"/>
        <v>19</v>
      </c>
      <c r="B42" s="90" t="s">
        <v>56</v>
      </c>
      <c r="C42" s="82" t="s">
        <v>50</v>
      </c>
      <c r="D42" s="129">
        <v>1000</v>
      </c>
      <c r="E42" s="129">
        <v>1000</v>
      </c>
      <c r="F42" s="130">
        <f t="shared" si="13"/>
        <v>268.73099999999999</v>
      </c>
      <c r="G42" s="129">
        <v>2.294</v>
      </c>
      <c r="H42" s="129">
        <v>266.43700000000001</v>
      </c>
      <c r="I42" s="131">
        <v>264.2</v>
      </c>
      <c r="J42" s="132">
        <f t="shared" si="28"/>
        <v>4.5310000000000059</v>
      </c>
      <c r="K42" s="133">
        <f>F42/I42*100</f>
        <v>101.71498864496593</v>
      </c>
      <c r="L42" s="132">
        <f t="shared" si="14"/>
        <v>166.66666666666666</v>
      </c>
      <c r="M42" s="132">
        <f t="shared" si="29"/>
        <v>102.06433333333334</v>
      </c>
      <c r="N42" s="133">
        <f t="shared" si="26"/>
        <v>161.23860000000002</v>
      </c>
      <c r="O42" s="133">
        <f t="shared" si="27"/>
        <v>26.873100000000001</v>
      </c>
      <c r="P42" s="130">
        <v>228.499</v>
      </c>
      <c r="Q42" s="132">
        <f t="shared" si="30"/>
        <v>40.231999999999999</v>
      </c>
      <c r="R42" s="133">
        <f>F42/P42*100</f>
        <v>117.60707924323519</v>
      </c>
    </row>
    <row r="43" spans="1:25" s="85" customFormat="1" ht="58.5" x14ac:dyDescent="0.25">
      <c r="A43" s="81">
        <f t="shared" si="25"/>
        <v>20</v>
      </c>
      <c r="B43" s="90" t="s">
        <v>139</v>
      </c>
      <c r="C43" s="82" t="s">
        <v>138</v>
      </c>
      <c r="D43" s="129">
        <v>15</v>
      </c>
      <c r="E43" s="129">
        <v>15</v>
      </c>
      <c r="F43" s="130">
        <f t="shared" si="13"/>
        <v>0</v>
      </c>
      <c r="G43" s="129">
        <v>0</v>
      </c>
      <c r="H43" s="129">
        <v>0</v>
      </c>
      <c r="I43" s="131">
        <v>0</v>
      </c>
      <c r="J43" s="132">
        <f t="shared" si="28"/>
        <v>0</v>
      </c>
      <c r="K43" s="133"/>
      <c r="L43" s="132">
        <f t="shared" si="14"/>
        <v>2.5</v>
      </c>
      <c r="M43" s="132">
        <f t="shared" si="29"/>
        <v>-2.5</v>
      </c>
      <c r="N43" s="133">
        <f t="shared" si="26"/>
        <v>0</v>
      </c>
      <c r="O43" s="133">
        <f t="shared" si="27"/>
        <v>0</v>
      </c>
      <c r="P43" s="130">
        <v>1.2450000000000001</v>
      </c>
      <c r="Q43" s="132">
        <f t="shared" si="30"/>
        <v>-1.2450000000000001</v>
      </c>
      <c r="R43" s="133"/>
      <c r="T43" s="83">
        <f>F45-F41</f>
        <v>542292.576</v>
      </c>
      <c r="U43" s="83">
        <f>P45-P41</f>
        <v>528644.3459999999</v>
      </c>
      <c r="V43" s="84">
        <f>T43/U43</f>
        <v>1.0258174141145551</v>
      </c>
    </row>
    <row r="44" spans="1:25" s="85" customFormat="1" ht="29.25" customHeight="1" x14ac:dyDescent="0.25">
      <c r="A44" s="81">
        <f t="shared" si="25"/>
        <v>21</v>
      </c>
      <c r="B44" s="90" t="s">
        <v>93</v>
      </c>
      <c r="C44" s="82" t="s">
        <v>92</v>
      </c>
      <c r="D44" s="129">
        <v>4.4000000000000004</v>
      </c>
      <c r="E44" s="129">
        <v>4.4000000000000004</v>
      </c>
      <c r="F44" s="130">
        <f t="shared" si="13"/>
        <v>0</v>
      </c>
      <c r="G44" s="129">
        <v>0</v>
      </c>
      <c r="H44" s="129">
        <v>0</v>
      </c>
      <c r="I44" s="131">
        <v>0</v>
      </c>
      <c r="J44" s="132">
        <f t="shared" si="28"/>
        <v>0</v>
      </c>
      <c r="K44" s="133"/>
      <c r="L44" s="132">
        <f t="shared" si="14"/>
        <v>0.73333333333333339</v>
      </c>
      <c r="M44" s="132">
        <f t="shared" si="29"/>
        <v>-0.73333333333333339</v>
      </c>
      <c r="N44" s="133">
        <f t="shared" si="26"/>
        <v>0</v>
      </c>
      <c r="O44" s="133">
        <f t="shared" si="27"/>
        <v>0</v>
      </c>
      <c r="P44" s="130">
        <v>0</v>
      </c>
      <c r="Q44" s="132">
        <f t="shared" si="30"/>
        <v>0</v>
      </c>
      <c r="R44" s="133"/>
    </row>
    <row r="45" spans="1:25" s="96" customFormat="1" ht="31.5" customHeight="1" x14ac:dyDescent="0.3">
      <c r="A45" s="91"/>
      <c r="B45" s="92" t="s">
        <v>9</v>
      </c>
      <c r="C45" s="93"/>
      <c r="D45" s="93">
        <f>D7+D8+D9+D14+D18+D25+D26+D27+D28+D29+D30+D31+D32+D37+D38+D39+D40+D41+D42+D44+D43</f>
        <v>3751621.3889999995</v>
      </c>
      <c r="E45" s="93">
        <f>E7+E8+E9+E14+E18+E25+E26+E27+E28+E29+E30+E31+E32+E37+E38+E39+E40+E41+E42+E44+E43</f>
        <v>3751621.3889999995</v>
      </c>
      <c r="F45" s="93">
        <f t="shared" si="13"/>
        <v>542610.27399999998</v>
      </c>
      <c r="G45" s="93">
        <f>G7+G8+G9+G14+G18+G25+G26+G27+G28+G29+G30+G31+G32+G37+G38+G39+G40+G41+G42+G44+G43</f>
        <v>237295.24299999996</v>
      </c>
      <c r="H45" s="93">
        <f>H7+H8+H9+H14+H18+H25+H26+H27+H28+H29+H30+H31+H32+H37+H38+H39+H40+H41+H42+H44+H43</f>
        <v>305315.03099999996</v>
      </c>
      <c r="I45" s="93">
        <f>I7+I8+I9+I14+I18+I25+I26+I27+I28+I29+I30+I31+I32+I37+I38+I39+I40+I41+I42+I44+I43</f>
        <v>511644.72899999999</v>
      </c>
      <c r="J45" s="94">
        <f t="shared" si="28"/>
        <v>30965.544999999984</v>
      </c>
      <c r="K45" s="95">
        <f>F45/I45*100</f>
        <v>106.05215753136392</v>
      </c>
      <c r="L45" s="93">
        <f>L7+L8+L9+L14+L18+L25+L26+L27+L28+L29+L30+L31+L32+L37+L38+L39+L40+L41+L42+L44+L43</f>
        <v>625270.23149999976</v>
      </c>
      <c r="M45" s="94">
        <f t="shared" si="29"/>
        <v>-82659.957499999786</v>
      </c>
      <c r="N45" s="95">
        <f t="shared" si="26"/>
        <v>86.780122683643256</v>
      </c>
      <c r="O45" s="95">
        <f t="shared" si="27"/>
        <v>14.463353780607205</v>
      </c>
      <c r="P45" s="93">
        <f>P7+P8+P9+P14+P18+P25+P26+P27+P28+P29+P30+P31+P32+P37+P38+P39+P40+P41+P42+P44+P43+P24</f>
        <v>529097.48199999996</v>
      </c>
      <c r="Q45" s="94">
        <f t="shared" si="30"/>
        <v>13512.792000000016</v>
      </c>
      <c r="R45" s="95">
        <f>F45/P45*100</f>
        <v>102.55393239614776</v>
      </c>
      <c r="S45" s="97">
        <v>529097.48200000008</v>
      </c>
      <c r="T45" s="97">
        <f>S45-P45</f>
        <v>0</v>
      </c>
      <c r="W45" s="97" t="e">
        <f>#REF!-#REF!-#REF!</f>
        <v>#REF!</v>
      </c>
      <c r="Y45" s="96">
        <v>294547.38299999997</v>
      </c>
    </row>
    <row r="46" spans="1:25" s="10" customFormat="1" ht="36.75" customHeight="1" x14ac:dyDescent="0.25">
      <c r="A46" s="24">
        <v>1</v>
      </c>
      <c r="B46" s="64" t="s">
        <v>140</v>
      </c>
      <c r="C46" s="25" t="s">
        <v>58</v>
      </c>
      <c r="D46" s="139">
        <v>717803.4</v>
      </c>
      <c r="E46" s="139">
        <v>717803.4</v>
      </c>
      <c r="F46" s="130">
        <f t="shared" si="13"/>
        <v>97117.1</v>
      </c>
      <c r="G46" s="129">
        <v>44804.3</v>
      </c>
      <c r="H46" s="129">
        <v>52312.800000000003</v>
      </c>
      <c r="I46" s="129">
        <v>97117.1</v>
      </c>
      <c r="J46" s="132">
        <f t="shared" si="28"/>
        <v>0</v>
      </c>
      <c r="K46" s="133">
        <f>F46/I46*100</f>
        <v>100</v>
      </c>
      <c r="L46" s="129">
        <f>I46</f>
        <v>97117.1</v>
      </c>
      <c r="M46" s="132">
        <f t="shared" si="29"/>
        <v>0</v>
      </c>
      <c r="N46" s="133">
        <f t="shared" si="26"/>
        <v>100</v>
      </c>
      <c r="O46" s="133">
        <f t="shared" si="27"/>
        <v>13.529763163562613</v>
      </c>
      <c r="P46" s="130">
        <v>75966.600000000006</v>
      </c>
      <c r="Q46" s="132">
        <f t="shared" si="30"/>
        <v>21150.5</v>
      </c>
      <c r="R46" s="133">
        <f>F46/P46*100</f>
        <v>127.84184101960598</v>
      </c>
      <c r="S46" s="45"/>
      <c r="T46" s="45"/>
      <c r="U46" s="45"/>
      <c r="V46" s="47"/>
    </row>
    <row r="47" spans="1:25" s="10" customFormat="1" ht="36" customHeight="1" x14ac:dyDescent="0.25">
      <c r="A47" s="24">
        <f t="shared" ref="A47:A50" si="31">A46+1</f>
        <v>2</v>
      </c>
      <c r="B47" s="64" t="s">
        <v>141</v>
      </c>
      <c r="C47" s="25" t="s">
        <v>59</v>
      </c>
      <c r="D47" s="139">
        <v>0</v>
      </c>
      <c r="E47" s="139">
        <v>0</v>
      </c>
      <c r="F47" s="130">
        <f t="shared" si="13"/>
        <v>0</v>
      </c>
      <c r="G47" s="129">
        <v>0</v>
      </c>
      <c r="H47" s="129">
        <v>0</v>
      </c>
      <c r="I47" s="129">
        <v>0</v>
      </c>
      <c r="J47" s="132">
        <f t="shared" si="28"/>
        <v>0</v>
      </c>
      <c r="K47" s="133"/>
      <c r="L47" s="129">
        <f t="shared" ref="L47:L58" si="32">I47</f>
        <v>0</v>
      </c>
      <c r="M47" s="132">
        <f t="shared" si="29"/>
        <v>0</v>
      </c>
      <c r="N47" s="133"/>
      <c r="O47" s="133"/>
      <c r="P47" s="130">
        <v>48439.199999999997</v>
      </c>
      <c r="Q47" s="132">
        <f t="shared" si="30"/>
        <v>-48439.199999999997</v>
      </c>
      <c r="R47" s="133">
        <f>F47/P47*100</f>
        <v>0</v>
      </c>
      <c r="S47" s="45"/>
      <c r="T47" s="45"/>
      <c r="U47" s="45"/>
      <c r="V47" s="47"/>
    </row>
    <row r="48" spans="1:25" s="10" customFormat="1" ht="58.5" x14ac:dyDescent="0.25">
      <c r="A48" s="24">
        <f t="shared" si="31"/>
        <v>3</v>
      </c>
      <c r="B48" s="159" t="s">
        <v>142</v>
      </c>
      <c r="C48" s="162" t="s">
        <v>125</v>
      </c>
      <c r="D48" s="139">
        <v>0</v>
      </c>
      <c r="E48" s="139">
        <v>0</v>
      </c>
      <c r="F48" s="130">
        <f t="shared" si="13"/>
        <v>0</v>
      </c>
      <c r="G48" s="129">
        <v>0</v>
      </c>
      <c r="H48" s="129">
        <v>0</v>
      </c>
      <c r="I48" s="129">
        <v>0</v>
      </c>
      <c r="J48" s="132">
        <f t="shared" si="28"/>
        <v>0</v>
      </c>
      <c r="K48" s="133"/>
      <c r="L48" s="129">
        <f t="shared" si="32"/>
        <v>0</v>
      </c>
      <c r="M48" s="132">
        <f t="shared" si="29"/>
        <v>0</v>
      </c>
      <c r="N48" s="133"/>
      <c r="O48" s="133"/>
      <c r="P48" s="130">
        <v>3488.8</v>
      </c>
      <c r="Q48" s="132">
        <f t="shared" si="30"/>
        <v>-3488.8</v>
      </c>
      <c r="R48" s="133">
        <f>F48/P48*100</f>
        <v>0</v>
      </c>
      <c r="S48" s="45"/>
      <c r="T48" s="45"/>
      <c r="U48" s="45"/>
      <c r="V48" s="47"/>
    </row>
    <row r="49" spans="1:21" s="10" customFormat="1" ht="54" customHeight="1" x14ac:dyDescent="0.25">
      <c r="A49" s="24">
        <f t="shared" si="31"/>
        <v>4</v>
      </c>
      <c r="B49" s="159" t="s">
        <v>146</v>
      </c>
      <c r="C49" s="162" t="s">
        <v>134</v>
      </c>
      <c r="D49" s="139">
        <v>11474.77</v>
      </c>
      <c r="E49" s="139">
        <v>11474.77</v>
      </c>
      <c r="F49" s="130">
        <f t="shared" si="13"/>
        <v>1552.511</v>
      </c>
      <c r="G49" s="129">
        <v>716.24</v>
      </c>
      <c r="H49" s="129">
        <v>836.27099999999996</v>
      </c>
      <c r="I49" s="131">
        <v>1552.511</v>
      </c>
      <c r="J49" s="132">
        <f t="shared" si="28"/>
        <v>0</v>
      </c>
      <c r="K49" s="133">
        <f>F49/I49*100</f>
        <v>100</v>
      </c>
      <c r="L49" s="129">
        <f t="shared" si="32"/>
        <v>1552.511</v>
      </c>
      <c r="M49" s="132">
        <f t="shared" si="29"/>
        <v>0</v>
      </c>
      <c r="N49" s="133">
        <f>F49/L49*100</f>
        <v>100</v>
      </c>
      <c r="O49" s="133">
        <f>F49/E49*100</f>
        <v>13.529778810381385</v>
      </c>
      <c r="P49" s="130">
        <v>993.1099999999999</v>
      </c>
      <c r="Q49" s="132">
        <f t="shared" si="30"/>
        <v>559.40100000000007</v>
      </c>
      <c r="R49" s="133">
        <f>F49/P49*100</f>
        <v>156.32820130700529</v>
      </c>
    </row>
    <row r="50" spans="1:21" s="10" customFormat="1" ht="58.5" x14ac:dyDescent="0.25">
      <c r="A50" s="24">
        <f t="shared" si="31"/>
        <v>5</v>
      </c>
      <c r="B50" s="159" t="s">
        <v>147</v>
      </c>
      <c r="C50" s="162">
        <v>41051200</v>
      </c>
      <c r="D50" s="139">
        <v>4100.6319999999996</v>
      </c>
      <c r="E50" s="139">
        <v>4100.6319999999996</v>
      </c>
      <c r="F50" s="130">
        <f t="shared" si="13"/>
        <v>406.45800000000003</v>
      </c>
      <c r="G50" s="129">
        <v>203.22900000000001</v>
      </c>
      <c r="H50" s="129">
        <v>203.22900000000001</v>
      </c>
      <c r="I50" s="131">
        <v>406.45800000000003</v>
      </c>
      <c r="J50" s="132">
        <f t="shared" si="28"/>
        <v>0</v>
      </c>
      <c r="K50" s="133">
        <f>F50/I50*100</f>
        <v>100</v>
      </c>
      <c r="L50" s="129">
        <f t="shared" si="32"/>
        <v>406.45800000000003</v>
      </c>
      <c r="M50" s="132">
        <f t="shared" si="29"/>
        <v>0</v>
      </c>
      <c r="N50" s="133">
        <f>F50/L50*100</f>
        <v>100</v>
      </c>
      <c r="O50" s="133">
        <f>F50/E50*100</f>
        <v>9.9120818449448791</v>
      </c>
      <c r="P50" s="130">
        <v>442.48</v>
      </c>
      <c r="Q50" s="132">
        <f t="shared" si="30"/>
        <v>-36.021999999999991</v>
      </c>
      <c r="R50" s="133"/>
    </row>
    <row r="51" spans="1:21" s="10" customFormat="1" ht="55.5" customHeight="1" x14ac:dyDescent="0.25">
      <c r="A51" s="220">
        <v>6</v>
      </c>
      <c r="B51" s="159" t="s">
        <v>143</v>
      </c>
      <c r="C51" s="223" t="s">
        <v>113</v>
      </c>
      <c r="D51" s="139">
        <f>SUM(D52:D53)</f>
        <v>0</v>
      </c>
      <c r="E51" s="139">
        <f>SUM(E52:E53)</f>
        <v>0</v>
      </c>
      <c r="F51" s="130">
        <f t="shared" si="13"/>
        <v>0</v>
      </c>
      <c r="G51" s="129">
        <f>SUM(G52:G53)</f>
        <v>0</v>
      </c>
      <c r="H51" s="129">
        <v>0</v>
      </c>
      <c r="I51" s="131">
        <f>SUM(I52:I53)</f>
        <v>0</v>
      </c>
      <c r="J51" s="132">
        <f t="shared" si="28"/>
        <v>0</v>
      </c>
      <c r="K51" s="133"/>
      <c r="L51" s="129">
        <f t="shared" si="32"/>
        <v>0</v>
      </c>
      <c r="M51" s="132">
        <f t="shared" si="29"/>
        <v>0</v>
      </c>
      <c r="N51" s="133"/>
      <c r="O51" s="133"/>
      <c r="P51" s="130">
        <f>SUM(P52:P53)</f>
        <v>4132.2</v>
      </c>
      <c r="Q51" s="132">
        <f t="shared" si="30"/>
        <v>-4132.2</v>
      </c>
      <c r="R51" s="133">
        <f>F51/P51*100</f>
        <v>0</v>
      </c>
    </row>
    <row r="52" spans="1:21" s="44" customFormat="1" ht="58.5" x14ac:dyDescent="0.25">
      <c r="A52" s="221"/>
      <c r="B52" s="160" t="s">
        <v>99</v>
      </c>
      <c r="C52" s="224"/>
      <c r="D52" s="140">
        <v>0</v>
      </c>
      <c r="E52" s="140">
        <v>0</v>
      </c>
      <c r="F52" s="135">
        <f t="shared" si="13"/>
        <v>0</v>
      </c>
      <c r="G52" s="134">
        <v>0</v>
      </c>
      <c r="H52" s="134">
        <v>0</v>
      </c>
      <c r="I52" s="136">
        <v>0</v>
      </c>
      <c r="J52" s="137">
        <f t="shared" si="28"/>
        <v>0</v>
      </c>
      <c r="K52" s="138"/>
      <c r="L52" s="134">
        <f t="shared" si="32"/>
        <v>0</v>
      </c>
      <c r="M52" s="137">
        <f t="shared" si="29"/>
        <v>0</v>
      </c>
      <c r="N52" s="138"/>
      <c r="O52" s="138"/>
      <c r="P52" s="135">
        <v>2700</v>
      </c>
      <c r="Q52" s="137">
        <f t="shared" si="30"/>
        <v>-2700</v>
      </c>
      <c r="R52" s="138">
        <f>F52/P52*100</f>
        <v>0</v>
      </c>
    </row>
    <row r="53" spans="1:21" s="44" customFormat="1" ht="40.5" customHeight="1" x14ac:dyDescent="0.25">
      <c r="A53" s="222"/>
      <c r="B53" s="160" t="s">
        <v>109</v>
      </c>
      <c r="C53" s="225"/>
      <c r="D53" s="140">
        <v>0</v>
      </c>
      <c r="E53" s="140">
        <f t="shared" ref="E53" si="33">D53</f>
        <v>0</v>
      </c>
      <c r="F53" s="135">
        <f t="shared" si="13"/>
        <v>0</v>
      </c>
      <c r="G53" s="134">
        <v>0</v>
      </c>
      <c r="H53" s="134">
        <v>0</v>
      </c>
      <c r="I53" s="136">
        <v>0</v>
      </c>
      <c r="J53" s="137">
        <f t="shared" si="28"/>
        <v>0</v>
      </c>
      <c r="K53" s="138"/>
      <c r="L53" s="134">
        <f t="shared" si="32"/>
        <v>0</v>
      </c>
      <c r="M53" s="137">
        <f t="shared" si="29"/>
        <v>0</v>
      </c>
      <c r="N53" s="138"/>
      <c r="O53" s="138"/>
      <c r="P53" s="135">
        <v>1432.2</v>
      </c>
      <c r="Q53" s="137">
        <f t="shared" si="30"/>
        <v>-1432.2</v>
      </c>
      <c r="R53" s="138">
        <f>F53/P53*100</f>
        <v>0</v>
      </c>
      <c r="U53" s="44" t="e">
        <f>S53/#REF!*100</f>
        <v>#REF!</v>
      </c>
    </row>
    <row r="54" spans="1:21" s="10" customFormat="1" ht="58.5" x14ac:dyDescent="0.25">
      <c r="A54" s="24">
        <v>7</v>
      </c>
      <c r="B54" s="164" t="s">
        <v>174</v>
      </c>
      <c r="C54" s="162" t="s">
        <v>145</v>
      </c>
      <c r="D54" s="139">
        <v>7100</v>
      </c>
      <c r="E54" s="139">
        <v>7100</v>
      </c>
      <c r="F54" s="130">
        <f t="shared" si="13"/>
        <v>2366.6660000000002</v>
      </c>
      <c r="G54" s="129">
        <v>1183.3330000000001</v>
      </c>
      <c r="H54" s="129">
        <v>1183.3330000000001</v>
      </c>
      <c r="I54" s="131">
        <v>2366.6660000000002</v>
      </c>
      <c r="J54" s="132">
        <f t="shared" si="28"/>
        <v>0</v>
      </c>
      <c r="K54" s="133">
        <f t="shared" ref="K54:K59" si="34">F54/I54*100</f>
        <v>100</v>
      </c>
      <c r="L54" s="129">
        <f t="shared" si="32"/>
        <v>2366.6660000000002</v>
      </c>
      <c r="M54" s="132">
        <f t="shared" si="29"/>
        <v>0</v>
      </c>
      <c r="N54" s="133">
        <f t="shared" ref="N54:N59" si="35">F54/L54*100</f>
        <v>100</v>
      </c>
      <c r="O54" s="133">
        <f t="shared" ref="O54:O59" si="36">F54/E54*100</f>
        <v>33.333323943661973</v>
      </c>
      <c r="P54" s="130"/>
      <c r="Q54" s="132">
        <f t="shared" si="30"/>
        <v>2366.6660000000002</v>
      </c>
      <c r="R54" s="133"/>
      <c r="S54" s="130"/>
      <c r="T54" s="130"/>
    </row>
    <row r="55" spans="1:21" s="10" customFormat="1" ht="23.25" x14ac:dyDescent="0.25">
      <c r="A55" s="24">
        <v>8</v>
      </c>
      <c r="B55" s="164" t="s">
        <v>144</v>
      </c>
      <c r="C55" s="162" t="s">
        <v>126</v>
      </c>
      <c r="D55" s="139">
        <f>SUM(D56:D59)</f>
        <v>3644</v>
      </c>
      <c r="E55" s="139">
        <f>SUM(E56:E59)</f>
        <v>3644</v>
      </c>
      <c r="F55" s="130">
        <f t="shared" si="13"/>
        <v>57.276000000000003</v>
      </c>
      <c r="G55" s="129">
        <f>SUM(G56:G59)</f>
        <v>0</v>
      </c>
      <c r="H55" s="129">
        <f>SUM(H56:H59)</f>
        <v>57.276000000000003</v>
      </c>
      <c r="I55" s="129">
        <f>SUM(I56:I59)</f>
        <v>416.31200000000001</v>
      </c>
      <c r="J55" s="132">
        <f t="shared" si="28"/>
        <v>-359.036</v>
      </c>
      <c r="K55" s="133">
        <f t="shared" si="34"/>
        <v>13.757950767693462</v>
      </c>
      <c r="L55" s="129">
        <f t="shared" si="32"/>
        <v>416.31200000000001</v>
      </c>
      <c r="M55" s="132">
        <f t="shared" si="29"/>
        <v>-359.036</v>
      </c>
      <c r="N55" s="133">
        <f t="shared" si="35"/>
        <v>13.757950767693462</v>
      </c>
      <c r="O55" s="133">
        <f t="shared" si="36"/>
        <v>1.57178924259056</v>
      </c>
      <c r="P55" s="130">
        <f t="shared" ref="P55" si="37">SUM(P56:P58)</f>
        <v>68.593000000000004</v>
      </c>
      <c r="Q55" s="132">
        <f t="shared" si="30"/>
        <v>-11.317</v>
      </c>
      <c r="R55" s="133">
        <f>F55/P55*100</f>
        <v>83.501231904130151</v>
      </c>
      <c r="S55" s="130">
        <v>5098.8379999999997</v>
      </c>
      <c r="T55" s="130">
        <f>S55-P55</f>
        <v>5030.2449999999999</v>
      </c>
    </row>
    <row r="56" spans="1:21" s="44" customFormat="1" ht="53.25" customHeight="1" x14ac:dyDescent="0.25">
      <c r="A56" s="43" t="s">
        <v>169</v>
      </c>
      <c r="B56" s="160" t="s">
        <v>175</v>
      </c>
      <c r="C56" s="114"/>
      <c r="D56" s="140">
        <v>105</v>
      </c>
      <c r="E56" s="140">
        <v>105</v>
      </c>
      <c r="F56" s="135">
        <f t="shared" si="13"/>
        <v>0</v>
      </c>
      <c r="G56" s="134">
        <v>0</v>
      </c>
      <c r="H56" s="134"/>
      <c r="I56" s="136">
        <v>17.504000000000001</v>
      </c>
      <c r="J56" s="137">
        <f t="shared" si="28"/>
        <v>-17.504000000000001</v>
      </c>
      <c r="K56" s="138">
        <f t="shared" si="34"/>
        <v>0</v>
      </c>
      <c r="L56" s="134">
        <f t="shared" si="32"/>
        <v>17.504000000000001</v>
      </c>
      <c r="M56" s="137">
        <f t="shared" si="29"/>
        <v>-17.504000000000001</v>
      </c>
      <c r="N56" s="138">
        <f t="shared" si="35"/>
        <v>0</v>
      </c>
      <c r="O56" s="138">
        <f t="shared" si="36"/>
        <v>0</v>
      </c>
      <c r="P56" s="135">
        <v>15.287000000000001</v>
      </c>
      <c r="Q56" s="137">
        <f t="shared" si="30"/>
        <v>-15.287000000000001</v>
      </c>
      <c r="R56" s="138">
        <f>F56/P56*100</f>
        <v>0</v>
      </c>
    </row>
    <row r="57" spans="1:21" s="44" customFormat="1" ht="57.75" customHeight="1" x14ac:dyDescent="0.25">
      <c r="A57" s="43" t="s">
        <v>170</v>
      </c>
      <c r="B57" s="160" t="s">
        <v>176</v>
      </c>
      <c r="C57" s="114"/>
      <c r="D57" s="140">
        <v>1246.7</v>
      </c>
      <c r="E57" s="140">
        <v>1246.7</v>
      </c>
      <c r="F57" s="135">
        <f t="shared" si="13"/>
        <v>57.276000000000003</v>
      </c>
      <c r="G57" s="134">
        <v>0</v>
      </c>
      <c r="H57" s="134">
        <v>57.276000000000003</v>
      </c>
      <c r="I57" s="136">
        <v>58.584000000000003</v>
      </c>
      <c r="J57" s="137">
        <f t="shared" si="28"/>
        <v>-1.3079999999999998</v>
      </c>
      <c r="K57" s="138">
        <f t="shared" si="34"/>
        <v>97.767308480131092</v>
      </c>
      <c r="L57" s="134">
        <f t="shared" si="32"/>
        <v>58.584000000000003</v>
      </c>
      <c r="M57" s="137">
        <f t="shared" si="29"/>
        <v>-1.3079999999999998</v>
      </c>
      <c r="N57" s="138">
        <f t="shared" si="35"/>
        <v>97.767308480131092</v>
      </c>
      <c r="O57" s="138">
        <f t="shared" si="36"/>
        <v>4.594208710997032</v>
      </c>
      <c r="P57" s="135">
        <v>53.305999999999997</v>
      </c>
      <c r="Q57" s="137">
        <f t="shared" si="30"/>
        <v>3.970000000000006</v>
      </c>
      <c r="R57" s="138"/>
    </row>
    <row r="58" spans="1:21" s="44" customFormat="1" ht="76.5" customHeight="1" x14ac:dyDescent="0.25">
      <c r="A58" s="43" t="s">
        <v>171</v>
      </c>
      <c r="B58" s="160" t="s">
        <v>177</v>
      </c>
      <c r="C58" s="114"/>
      <c r="D58" s="140">
        <v>292.3</v>
      </c>
      <c r="E58" s="140">
        <v>292.3</v>
      </c>
      <c r="F58" s="135">
        <f t="shared" si="13"/>
        <v>0</v>
      </c>
      <c r="G58" s="134">
        <v>0</v>
      </c>
      <c r="H58" s="134"/>
      <c r="I58" s="136">
        <v>97.424000000000007</v>
      </c>
      <c r="J58" s="137">
        <f t="shared" si="28"/>
        <v>-97.424000000000007</v>
      </c>
      <c r="K58" s="138">
        <f t="shared" si="34"/>
        <v>0</v>
      </c>
      <c r="L58" s="134">
        <f t="shared" si="32"/>
        <v>97.424000000000007</v>
      </c>
      <c r="M58" s="137">
        <f t="shared" si="29"/>
        <v>-97.424000000000007</v>
      </c>
      <c r="N58" s="138">
        <f t="shared" si="35"/>
        <v>0</v>
      </c>
      <c r="O58" s="138">
        <f t="shared" si="36"/>
        <v>0</v>
      </c>
      <c r="P58" s="135">
        <v>0</v>
      </c>
      <c r="Q58" s="137">
        <f t="shared" si="30"/>
        <v>0</v>
      </c>
      <c r="R58" s="138"/>
    </row>
    <row r="59" spans="1:21" s="44" customFormat="1" ht="78.75" customHeight="1" x14ac:dyDescent="0.25">
      <c r="A59" s="43" t="s">
        <v>172</v>
      </c>
      <c r="B59" s="160" t="s">
        <v>178</v>
      </c>
      <c r="C59" s="114"/>
      <c r="D59" s="140">
        <v>2000</v>
      </c>
      <c r="E59" s="140">
        <v>2000</v>
      </c>
      <c r="F59" s="135">
        <f t="shared" si="13"/>
        <v>0</v>
      </c>
      <c r="G59" s="134">
        <v>0</v>
      </c>
      <c r="H59" s="134"/>
      <c r="I59" s="136">
        <v>242.8</v>
      </c>
      <c r="J59" s="137">
        <f t="shared" si="28"/>
        <v>-242.8</v>
      </c>
      <c r="K59" s="138">
        <f t="shared" si="34"/>
        <v>0</v>
      </c>
      <c r="L59" s="134">
        <f>I59</f>
        <v>242.8</v>
      </c>
      <c r="M59" s="137">
        <f t="shared" si="29"/>
        <v>-242.8</v>
      </c>
      <c r="N59" s="138">
        <f t="shared" si="35"/>
        <v>0</v>
      </c>
      <c r="O59" s="138">
        <f t="shared" si="36"/>
        <v>0</v>
      </c>
      <c r="P59" s="135">
        <v>0</v>
      </c>
      <c r="Q59" s="137">
        <f t="shared" si="30"/>
        <v>0</v>
      </c>
      <c r="R59" s="138"/>
    </row>
    <row r="60" spans="1:21" s="10" customFormat="1" ht="23.25" hidden="1" customHeight="1" x14ac:dyDescent="0.25">
      <c r="A60" s="24"/>
      <c r="B60" s="163"/>
      <c r="C60" s="25"/>
      <c r="D60" s="139"/>
      <c r="E60" s="139"/>
      <c r="F60" s="130">
        <f t="shared" si="13"/>
        <v>0</v>
      </c>
      <c r="G60" s="129"/>
      <c r="H60" s="129"/>
      <c r="I60" s="139"/>
      <c r="J60" s="132"/>
      <c r="K60" s="133"/>
      <c r="L60" s="139"/>
      <c r="M60" s="132"/>
      <c r="N60" s="133"/>
      <c r="O60" s="133"/>
      <c r="P60" s="130"/>
      <c r="Q60" s="137"/>
      <c r="R60" s="133"/>
    </row>
    <row r="61" spans="1:21" s="51" customFormat="1" ht="22.5" x14ac:dyDescent="0.3">
      <c r="A61" s="48"/>
      <c r="B61" s="52" t="s">
        <v>31</v>
      </c>
      <c r="C61" s="49"/>
      <c r="D61" s="50">
        <f>D64+D63</f>
        <v>744122.80200000003</v>
      </c>
      <c r="E61" s="50">
        <f>E64+E63</f>
        <v>744122.80200000003</v>
      </c>
      <c r="F61" s="50">
        <f t="shared" si="13"/>
        <v>101500.011</v>
      </c>
      <c r="G61" s="50">
        <f>G64+G63</f>
        <v>46907.102000000006</v>
      </c>
      <c r="H61" s="50">
        <f>H64+H63</f>
        <v>54592.909</v>
      </c>
      <c r="I61" s="50">
        <f>I64+I63</f>
        <v>101859.04700000001</v>
      </c>
      <c r="J61" s="94">
        <f>F61-I61</f>
        <v>-359.03600000000733</v>
      </c>
      <c r="K61" s="95">
        <f>F61/I61*100</f>
        <v>99.647516827837578</v>
      </c>
      <c r="L61" s="50">
        <f>L64+L63</f>
        <v>101859.04700000001</v>
      </c>
      <c r="M61" s="94">
        <f>F61-L61</f>
        <v>-359.03600000000733</v>
      </c>
      <c r="N61" s="95">
        <f>F61/L61*100</f>
        <v>99.647516827837578</v>
      </c>
      <c r="O61" s="95">
        <f>F61/E61*100</f>
        <v>13.640223189935256</v>
      </c>
      <c r="P61" s="50">
        <f>P64+P63</f>
        <v>133530.98300000001</v>
      </c>
      <c r="Q61" s="94">
        <f>F61-P61</f>
        <v>-32030.972000000009</v>
      </c>
      <c r="R61" s="95">
        <f>F61/P61*100</f>
        <v>76.012329662846852</v>
      </c>
    </row>
    <row r="62" spans="1:21" s="13" customFormat="1" ht="23.25" x14ac:dyDescent="0.25">
      <c r="A62" s="12"/>
      <c r="B62" s="199" t="s">
        <v>110</v>
      </c>
      <c r="C62" s="11"/>
      <c r="D62" s="141"/>
      <c r="E62" s="141"/>
      <c r="F62" s="142"/>
      <c r="G62" s="141"/>
      <c r="H62" s="141"/>
      <c r="I62" s="141"/>
      <c r="J62" s="132"/>
      <c r="K62" s="133"/>
      <c r="L62" s="141"/>
      <c r="M62" s="99"/>
      <c r="N62" s="100"/>
      <c r="O62" s="100"/>
      <c r="P62" s="142"/>
      <c r="Q62" s="99"/>
      <c r="R62" s="100"/>
    </row>
    <row r="63" spans="1:21" s="13" customFormat="1" ht="39" customHeight="1" x14ac:dyDescent="0.25">
      <c r="A63" s="12"/>
      <c r="B63" s="188" t="s">
        <v>127</v>
      </c>
      <c r="C63" s="26"/>
      <c r="D63" s="59">
        <f>D48</f>
        <v>0</v>
      </c>
      <c r="E63" s="59">
        <f>E48</f>
        <v>0</v>
      </c>
      <c r="F63" s="50">
        <f t="shared" si="13"/>
        <v>0</v>
      </c>
      <c r="G63" s="59">
        <f>G48</f>
        <v>0</v>
      </c>
      <c r="H63" s="59">
        <f>H48</f>
        <v>0</v>
      </c>
      <c r="I63" s="59">
        <f>I48</f>
        <v>0</v>
      </c>
      <c r="J63" s="99">
        <f>F63-I63</f>
        <v>0</v>
      </c>
      <c r="K63" s="100"/>
      <c r="L63" s="59">
        <f>L48</f>
        <v>0</v>
      </c>
      <c r="M63" s="99">
        <f>F63-L63</f>
        <v>0</v>
      </c>
      <c r="N63" s="100"/>
      <c r="O63" s="100"/>
      <c r="P63" s="50">
        <f>P48</f>
        <v>3488.8</v>
      </c>
      <c r="Q63" s="99">
        <f>F63-P63</f>
        <v>-3488.8</v>
      </c>
      <c r="R63" s="100">
        <f>F63/P63*100</f>
        <v>0</v>
      </c>
    </row>
    <row r="64" spans="1:21" s="13" customFormat="1" ht="39" customHeight="1" x14ac:dyDescent="0.25">
      <c r="A64" s="12"/>
      <c r="B64" s="188" t="s">
        <v>80</v>
      </c>
      <c r="C64" s="26"/>
      <c r="D64" s="59">
        <f>D65+D66</f>
        <v>744122.80200000003</v>
      </c>
      <c r="E64" s="59">
        <f>E65+E66</f>
        <v>744122.80200000003</v>
      </c>
      <c r="F64" s="50">
        <f t="shared" si="13"/>
        <v>101500.011</v>
      </c>
      <c r="G64" s="59">
        <f>G65+G66</f>
        <v>46907.102000000006</v>
      </c>
      <c r="H64" s="59">
        <f>H65+H66</f>
        <v>54592.909</v>
      </c>
      <c r="I64" s="59">
        <f>I65+I66</f>
        <v>101859.04700000001</v>
      </c>
      <c r="J64" s="99">
        <f>F64-I64</f>
        <v>-359.03600000000733</v>
      </c>
      <c r="K64" s="100">
        <f>F64/I64*100</f>
        <v>99.647516827837578</v>
      </c>
      <c r="L64" s="59">
        <f>L65+L66</f>
        <v>101859.04700000001</v>
      </c>
      <c r="M64" s="99">
        <f>F64-L64</f>
        <v>-359.03600000000733</v>
      </c>
      <c r="N64" s="100">
        <f>F64/L64*100</f>
        <v>99.647516827837578</v>
      </c>
      <c r="O64" s="100">
        <f>F64/E64*100</f>
        <v>13.640223189935256</v>
      </c>
      <c r="P64" s="50">
        <f t="shared" ref="P64" si="38">P65+P66</f>
        <v>130042.183</v>
      </c>
      <c r="Q64" s="99">
        <f>F64-P64</f>
        <v>-28542.172000000006</v>
      </c>
      <c r="R64" s="100">
        <f>F64/P64*100</f>
        <v>78.051604993435092</v>
      </c>
    </row>
    <row r="65" spans="1:23" s="8" customFormat="1" ht="39" customHeight="1" x14ac:dyDescent="0.25">
      <c r="A65" s="14"/>
      <c r="B65" s="17" t="s">
        <v>115</v>
      </c>
      <c r="C65" s="17"/>
      <c r="D65" s="140">
        <f>D46+D47</f>
        <v>717803.4</v>
      </c>
      <c r="E65" s="140">
        <f>E46+E47</f>
        <v>717803.4</v>
      </c>
      <c r="F65" s="143">
        <f t="shared" si="13"/>
        <v>97117.1</v>
      </c>
      <c r="G65" s="140">
        <f>G46+G47</f>
        <v>44804.3</v>
      </c>
      <c r="H65" s="140">
        <f>H46+H47</f>
        <v>52312.800000000003</v>
      </c>
      <c r="I65" s="140">
        <f>I46+I47</f>
        <v>97117.1</v>
      </c>
      <c r="J65" s="137">
        <f>F65-I65</f>
        <v>0</v>
      </c>
      <c r="K65" s="138">
        <f>F65/I65*100</f>
        <v>100</v>
      </c>
      <c r="L65" s="140">
        <f>L46+L47</f>
        <v>97117.1</v>
      </c>
      <c r="M65" s="137">
        <f>F65-L65</f>
        <v>0</v>
      </c>
      <c r="N65" s="138">
        <f>F65/L65*100</f>
        <v>100</v>
      </c>
      <c r="O65" s="138">
        <f>F65/E65*100</f>
        <v>13.529763163562613</v>
      </c>
      <c r="P65" s="143">
        <f>P46+P47</f>
        <v>124405.8</v>
      </c>
      <c r="Q65" s="137">
        <f>F65-P65</f>
        <v>-27288.699999999997</v>
      </c>
      <c r="R65" s="138">
        <f>F65/P65*100</f>
        <v>78.064768684418254</v>
      </c>
    </row>
    <row r="66" spans="1:23" s="8" customFormat="1" ht="39" customHeight="1" x14ac:dyDescent="0.25">
      <c r="A66" s="14"/>
      <c r="B66" s="200" t="s">
        <v>114</v>
      </c>
      <c r="C66" s="17"/>
      <c r="D66" s="140">
        <f>D49+D51+D55+D50+D54</f>
        <v>26319.402000000002</v>
      </c>
      <c r="E66" s="140">
        <f>E49+E51+E55+E50+E54</f>
        <v>26319.402000000002</v>
      </c>
      <c r="F66" s="143">
        <f t="shared" si="13"/>
        <v>4382.9110000000001</v>
      </c>
      <c r="G66" s="140">
        <f>G49+G51+G55+G50+G54</f>
        <v>2102.8020000000001</v>
      </c>
      <c r="H66" s="140">
        <f>H49+H51+H55+H50+H54</f>
        <v>2280.1089999999999</v>
      </c>
      <c r="I66" s="140">
        <f>I49+I51+I55+I50+I54</f>
        <v>4741.9470000000001</v>
      </c>
      <c r="J66" s="137">
        <f>F66-I66</f>
        <v>-359.03600000000006</v>
      </c>
      <c r="K66" s="138">
        <f>F66/I66*100</f>
        <v>92.42851090490889</v>
      </c>
      <c r="L66" s="140">
        <f>L49+L51+L55+L50+L54</f>
        <v>4741.9470000000001</v>
      </c>
      <c r="M66" s="137">
        <f>F66-L66</f>
        <v>-359.03600000000006</v>
      </c>
      <c r="N66" s="138">
        <f>F66/L66*100</f>
        <v>92.42851090490889</v>
      </c>
      <c r="O66" s="138">
        <f>F66/E66*100</f>
        <v>16.652775773552907</v>
      </c>
      <c r="P66" s="143">
        <f>P49+P51+P55+P50</f>
        <v>5636.3829999999998</v>
      </c>
      <c r="Q66" s="137">
        <f>F66-P66</f>
        <v>-1253.4719999999998</v>
      </c>
      <c r="R66" s="138">
        <f>F66/P66*100</f>
        <v>77.761057046691121</v>
      </c>
    </row>
    <row r="67" spans="1:23" s="8" customFormat="1" ht="23.25" x14ac:dyDescent="0.25">
      <c r="A67" s="14"/>
      <c r="B67" s="46"/>
      <c r="C67" s="17"/>
      <c r="D67" s="140"/>
      <c r="E67" s="140"/>
      <c r="F67" s="143">
        <f t="shared" si="13"/>
        <v>0</v>
      </c>
      <c r="G67" s="140"/>
      <c r="H67" s="140"/>
      <c r="I67" s="140"/>
      <c r="J67" s="137"/>
      <c r="K67" s="138"/>
      <c r="L67" s="140"/>
      <c r="M67" s="137"/>
      <c r="N67" s="138"/>
      <c r="O67" s="138"/>
      <c r="P67" s="143"/>
      <c r="Q67" s="137"/>
      <c r="R67" s="138"/>
    </row>
    <row r="68" spans="1:23" s="176" customFormat="1" ht="36.75" customHeight="1" x14ac:dyDescent="0.3">
      <c r="A68" s="169"/>
      <c r="B68" s="170" t="s">
        <v>30</v>
      </c>
      <c r="C68" s="171"/>
      <c r="D68" s="172">
        <f>D61+D45</f>
        <v>4495744.1909999996</v>
      </c>
      <c r="E68" s="172">
        <f>E61+E45</f>
        <v>4495744.1909999996</v>
      </c>
      <c r="F68" s="172">
        <f t="shared" si="13"/>
        <v>644110.28499999992</v>
      </c>
      <c r="G68" s="172">
        <f>G61+G45</f>
        <v>284202.34499999997</v>
      </c>
      <c r="H68" s="172">
        <f>H61+H45</f>
        <v>359907.93999999994</v>
      </c>
      <c r="I68" s="172">
        <f>I61+I45</f>
        <v>613503.77599999995</v>
      </c>
      <c r="J68" s="173">
        <f>F68-I68</f>
        <v>30606.508999999962</v>
      </c>
      <c r="K68" s="174">
        <f>F68/I68*100</f>
        <v>104.98880531747534</v>
      </c>
      <c r="L68" s="172">
        <f>L61+L45</f>
        <v>727129.27849999978</v>
      </c>
      <c r="M68" s="173">
        <f>F68-L68</f>
        <v>-83018.993499999866</v>
      </c>
      <c r="N68" s="174">
        <f>F68/L68*100</f>
        <v>88.582636409407087</v>
      </c>
      <c r="O68" s="174">
        <f>F68/E68*100</f>
        <v>14.327111544501131</v>
      </c>
      <c r="P68" s="172">
        <f>P61+P45</f>
        <v>662628.46499999997</v>
      </c>
      <c r="Q68" s="173">
        <f>F68-P68</f>
        <v>-18518.180000000051</v>
      </c>
      <c r="R68" s="174">
        <f>F68/P68*100</f>
        <v>97.205344928850877</v>
      </c>
      <c r="S68" s="172">
        <v>662628.46500000008</v>
      </c>
      <c r="T68" s="175">
        <f>S68-P68</f>
        <v>0</v>
      </c>
      <c r="W68" s="175">
        <f>2708373.649-I68</f>
        <v>2094869.8730000001</v>
      </c>
    </row>
    <row r="69" spans="1:23" s="10" customFormat="1" ht="31.5" customHeight="1" x14ac:dyDescent="0.25">
      <c r="A69" s="24"/>
      <c r="B69" s="209" t="s">
        <v>10</v>
      </c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1"/>
    </row>
    <row r="70" spans="1:23" s="65" customFormat="1" ht="39.75" customHeight="1" x14ac:dyDescent="0.3">
      <c r="A70" s="24">
        <v>1</v>
      </c>
      <c r="B70" s="64" t="s">
        <v>13</v>
      </c>
      <c r="C70" s="25" t="s">
        <v>22</v>
      </c>
      <c r="D70" s="139">
        <f>D71+D72</f>
        <v>70446.198000000004</v>
      </c>
      <c r="E70" s="139">
        <f t="shared" ref="E70:E113" si="39">D70</f>
        <v>70446.198000000004</v>
      </c>
      <c r="F70" s="130">
        <f t="shared" ref="F70:F96" si="40">SUM(G70:H70)</f>
        <v>12620.598</v>
      </c>
      <c r="G70" s="129">
        <f t="shared" ref="G70:I70" si="41">G71+G72</f>
        <v>3860.3049999999998</v>
      </c>
      <c r="H70" s="129">
        <f t="shared" si="41"/>
        <v>8760.2929999999997</v>
      </c>
      <c r="I70" s="131">
        <f t="shared" si="41"/>
        <v>11741.033000000001</v>
      </c>
      <c r="J70" s="132">
        <f t="shared" ref="J70:J84" si="42">F70-I70</f>
        <v>879.56499999999869</v>
      </c>
      <c r="K70" s="133">
        <f>F70/I70*100</f>
        <v>107.49137661055887</v>
      </c>
      <c r="L70" s="132">
        <f t="shared" ref="L70" si="43">L71+L72</f>
        <v>11741.033000000001</v>
      </c>
      <c r="M70" s="132">
        <f t="shared" ref="M70:M84" si="44">F70-L70</f>
        <v>879.56499999999869</v>
      </c>
      <c r="N70" s="133">
        <f>F70/L70*100</f>
        <v>107.49137661055887</v>
      </c>
      <c r="O70" s="133">
        <f>F70/E70*100</f>
        <v>17.915229435093146</v>
      </c>
      <c r="P70" s="130">
        <f t="shared" ref="P70" si="45">P71+P72</f>
        <v>14915.089999999998</v>
      </c>
      <c r="Q70" s="132">
        <f t="shared" ref="Q70:Q84" si="46">F70-P70</f>
        <v>-2294.4919999999984</v>
      </c>
      <c r="R70" s="133">
        <f>F70/P70*100</f>
        <v>84.616304695446033</v>
      </c>
    </row>
    <row r="71" spans="1:23" s="68" customFormat="1" ht="48.75" customHeight="1" x14ac:dyDescent="0.3">
      <c r="A71" s="43" t="s">
        <v>132</v>
      </c>
      <c r="B71" s="112" t="s">
        <v>128</v>
      </c>
      <c r="C71" s="17" t="s">
        <v>129</v>
      </c>
      <c r="D71" s="140">
        <v>70446.198000000004</v>
      </c>
      <c r="E71" s="140">
        <v>70446.198000000004</v>
      </c>
      <c r="F71" s="135">
        <f t="shared" si="40"/>
        <v>9892.0139999999992</v>
      </c>
      <c r="G71" s="134">
        <v>3552.8009999999999</v>
      </c>
      <c r="H71" s="134">
        <v>6339.2129999999997</v>
      </c>
      <c r="I71" s="136">
        <v>11741.033000000001</v>
      </c>
      <c r="J71" s="137">
        <f t="shared" si="42"/>
        <v>-1849.0190000000021</v>
      </c>
      <c r="K71" s="138">
        <f>F71/I71*100</f>
        <v>84.251649748365395</v>
      </c>
      <c r="L71" s="137">
        <f>E71/12*2</f>
        <v>11741.033000000001</v>
      </c>
      <c r="M71" s="137">
        <f t="shared" si="44"/>
        <v>-1849.0190000000021</v>
      </c>
      <c r="N71" s="138">
        <f>F71/L71*100</f>
        <v>84.251649748365395</v>
      </c>
      <c r="O71" s="138">
        <f>F71/E71*100</f>
        <v>14.041941624727567</v>
      </c>
      <c r="P71" s="135">
        <v>12285.529999999999</v>
      </c>
      <c r="Q71" s="137">
        <f t="shared" si="46"/>
        <v>-2393.5159999999996</v>
      </c>
      <c r="R71" s="138">
        <f>F71/P71*100</f>
        <v>80.517600787267625</v>
      </c>
    </row>
    <row r="72" spans="1:23" s="68" customFormat="1" ht="38.25" customHeight="1" x14ac:dyDescent="0.3">
      <c r="A72" s="43" t="s">
        <v>133</v>
      </c>
      <c r="B72" s="112" t="s">
        <v>130</v>
      </c>
      <c r="C72" s="17" t="s">
        <v>131</v>
      </c>
      <c r="D72" s="140">
        <v>0</v>
      </c>
      <c r="E72" s="140">
        <v>0</v>
      </c>
      <c r="F72" s="135">
        <f t="shared" si="40"/>
        <v>2728.5839999999998</v>
      </c>
      <c r="G72" s="134">
        <v>307.50400000000002</v>
      </c>
      <c r="H72" s="134">
        <v>2421.08</v>
      </c>
      <c r="I72" s="136">
        <v>0</v>
      </c>
      <c r="J72" s="137">
        <f t="shared" si="42"/>
        <v>2728.5839999999998</v>
      </c>
      <c r="K72" s="138"/>
      <c r="L72" s="137"/>
      <c r="M72" s="137">
        <f t="shared" si="44"/>
        <v>2728.5839999999998</v>
      </c>
      <c r="N72" s="138"/>
      <c r="O72" s="138"/>
      <c r="P72" s="135">
        <v>2629.56</v>
      </c>
      <c r="Q72" s="137">
        <f t="shared" si="46"/>
        <v>99.023999999999887</v>
      </c>
      <c r="R72" s="138">
        <f>F72/P72*100</f>
        <v>103.76580112262128</v>
      </c>
    </row>
    <row r="73" spans="1:23" s="65" customFormat="1" ht="47.25" customHeight="1" x14ac:dyDescent="0.3">
      <c r="A73" s="24">
        <v>2</v>
      </c>
      <c r="B73" s="127" t="s">
        <v>34</v>
      </c>
      <c r="C73" s="25" t="s">
        <v>33</v>
      </c>
      <c r="D73" s="139">
        <v>2267.6</v>
      </c>
      <c r="E73" s="139">
        <v>2267.6</v>
      </c>
      <c r="F73" s="130">
        <f t="shared" si="40"/>
        <v>282.86</v>
      </c>
      <c r="G73" s="129">
        <v>68.402000000000001</v>
      </c>
      <c r="H73" s="129">
        <v>214.458</v>
      </c>
      <c r="I73" s="131">
        <v>278.7</v>
      </c>
      <c r="J73" s="132">
        <f t="shared" si="42"/>
        <v>4.160000000000025</v>
      </c>
      <c r="K73" s="133">
        <f>F73/I73*100</f>
        <v>101.49264442052387</v>
      </c>
      <c r="L73" s="132">
        <f t="shared" ref="L73:L76" si="47">E73/12*2</f>
        <v>377.93333333333334</v>
      </c>
      <c r="M73" s="132">
        <f t="shared" si="44"/>
        <v>-95.073333333333323</v>
      </c>
      <c r="N73" s="133">
        <f t="shared" ref="N73:N79" si="48">F73/L73*100</f>
        <v>74.843887810901393</v>
      </c>
      <c r="O73" s="133">
        <f t="shared" ref="O73:O79" si="49">F73/E73*100</f>
        <v>12.473981301816901</v>
      </c>
      <c r="P73" s="130">
        <v>258.38</v>
      </c>
      <c r="Q73" s="132">
        <f t="shared" si="46"/>
        <v>24.480000000000018</v>
      </c>
      <c r="R73" s="133">
        <f>F73/P73*100</f>
        <v>109.47441752457621</v>
      </c>
    </row>
    <row r="74" spans="1:23" s="65" customFormat="1" ht="59.25" customHeight="1" x14ac:dyDescent="0.3">
      <c r="A74" s="24">
        <f t="shared" ref="A74:A77" si="50">A73+1</f>
        <v>3</v>
      </c>
      <c r="B74" s="127" t="s">
        <v>94</v>
      </c>
      <c r="C74" s="25">
        <v>21110000</v>
      </c>
      <c r="D74" s="139">
        <v>160</v>
      </c>
      <c r="E74" s="139">
        <v>160</v>
      </c>
      <c r="F74" s="130">
        <f t="shared" si="40"/>
        <v>0</v>
      </c>
      <c r="G74" s="129">
        <v>0</v>
      </c>
      <c r="H74" s="129">
        <v>0</v>
      </c>
      <c r="I74" s="131">
        <v>0</v>
      </c>
      <c r="J74" s="132">
        <f t="shared" si="42"/>
        <v>0</v>
      </c>
      <c r="K74" s="133"/>
      <c r="L74" s="132">
        <f t="shared" si="47"/>
        <v>26.666666666666668</v>
      </c>
      <c r="M74" s="132">
        <f t="shared" si="44"/>
        <v>-26.666666666666668</v>
      </c>
      <c r="N74" s="133">
        <f t="shared" si="48"/>
        <v>0</v>
      </c>
      <c r="O74" s="133">
        <f t="shared" si="49"/>
        <v>0</v>
      </c>
      <c r="P74" s="130">
        <v>0</v>
      </c>
      <c r="Q74" s="132">
        <f t="shared" si="46"/>
        <v>0</v>
      </c>
      <c r="R74" s="133"/>
    </row>
    <row r="75" spans="1:23" s="65" customFormat="1" ht="60" customHeight="1" x14ac:dyDescent="0.3">
      <c r="A75" s="24">
        <f t="shared" si="50"/>
        <v>4</v>
      </c>
      <c r="B75" s="64" t="s">
        <v>27</v>
      </c>
      <c r="C75" s="25" t="s">
        <v>26</v>
      </c>
      <c r="D75" s="139">
        <v>15.7</v>
      </c>
      <c r="E75" s="139">
        <v>15.7</v>
      </c>
      <c r="F75" s="130">
        <f t="shared" si="40"/>
        <v>38.652999999999999</v>
      </c>
      <c r="G75" s="129">
        <v>36.722000000000001</v>
      </c>
      <c r="H75" s="129">
        <v>1.931</v>
      </c>
      <c r="I75" s="131">
        <v>15.7</v>
      </c>
      <c r="J75" s="132">
        <f t="shared" si="42"/>
        <v>22.952999999999999</v>
      </c>
      <c r="K75" s="133">
        <f>F75/I75*100</f>
        <v>246.19745222929939</v>
      </c>
      <c r="L75" s="132">
        <f t="shared" si="47"/>
        <v>2.6166666666666667</v>
      </c>
      <c r="M75" s="132">
        <f t="shared" si="44"/>
        <v>36.036333333333332</v>
      </c>
      <c r="N75" s="133">
        <f t="shared" si="48"/>
        <v>1477.184713375796</v>
      </c>
      <c r="O75" s="133">
        <f t="shared" si="49"/>
        <v>246.19745222929939</v>
      </c>
      <c r="P75" s="130">
        <v>1.1459999999999999</v>
      </c>
      <c r="Q75" s="132">
        <f t="shared" si="46"/>
        <v>37.506999999999998</v>
      </c>
      <c r="R75" s="133"/>
    </row>
    <row r="76" spans="1:23" s="65" customFormat="1" ht="71.25" customHeight="1" x14ac:dyDescent="0.3">
      <c r="A76" s="24">
        <f t="shared" si="50"/>
        <v>5</v>
      </c>
      <c r="B76" s="64" t="s">
        <v>73</v>
      </c>
      <c r="C76" s="25" t="s">
        <v>74</v>
      </c>
      <c r="D76" s="139">
        <v>0.4</v>
      </c>
      <c r="E76" s="139">
        <v>0.4</v>
      </c>
      <c r="F76" s="130">
        <f t="shared" si="40"/>
        <v>6.0000000000000005E-2</v>
      </c>
      <c r="G76" s="129">
        <v>3.5000000000000003E-2</v>
      </c>
      <c r="H76" s="129">
        <v>2.5000000000000001E-2</v>
      </c>
      <c r="I76" s="131">
        <v>3.4000000000000002E-2</v>
      </c>
      <c r="J76" s="132">
        <f t="shared" si="42"/>
        <v>2.6000000000000002E-2</v>
      </c>
      <c r="K76" s="133">
        <f>F76/I76*100</f>
        <v>176.47058823529412</v>
      </c>
      <c r="L76" s="132">
        <f t="shared" si="47"/>
        <v>6.6666666666666666E-2</v>
      </c>
      <c r="M76" s="132">
        <f t="shared" si="44"/>
        <v>-6.666666666666661E-3</v>
      </c>
      <c r="N76" s="133">
        <f t="shared" si="48"/>
        <v>90.000000000000014</v>
      </c>
      <c r="O76" s="133">
        <f t="shared" si="49"/>
        <v>15</v>
      </c>
      <c r="P76" s="130">
        <v>5.0999999999999997E-2</v>
      </c>
      <c r="Q76" s="132">
        <f t="shared" si="46"/>
        <v>9.000000000000008E-3</v>
      </c>
      <c r="R76" s="133"/>
    </row>
    <row r="77" spans="1:23" s="32" customFormat="1" ht="41.25" customHeight="1" x14ac:dyDescent="0.3">
      <c r="A77" s="12">
        <f t="shared" si="50"/>
        <v>6</v>
      </c>
      <c r="B77" s="16" t="s">
        <v>11</v>
      </c>
      <c r="C77" s="9"/>
      <c r="D77" s="59">
        <f>SUM(D79:D82)</f>
        <v>90003.199999999997</v>
      </c>
      <c r="E77" s="59">
        <f>SUM(E79:E82)</f>
        <v>90003.199999999997</v>
      </c>
      <c r="F77" s="50">
        <f>SUM(G77:H77)</f>
        <v>10285.578999999998</v>
      </c>
      <c r="G77" s="59">
        <f>SUM(G79:G82)</f>
        <v>8655.4589999999989</v>
      </c>
      <c r="H77" s="59">
        <f>SUM(H79:H82)</f>
        <v>1630.12</v>
      </c>
      <c r="I77" s="59">
        <f>SUM(I79:I82)</f>
        <v>4054</v>
      </c>
      <c r="J77" s="59">
        <f t="shared" si="42"/>
        <v>6231.5789999999979</v>
      </c>
      <c r="K77" s="100">
        <f>F77/I77*100</f>
        <v>253.71433152442026</v>
      </c>
      <c r="L77" s="59">
        <f>SUM(L79:L82)</f>
        <v>15000.533333333333</v>
      </c>
      <c r="M77" s="99">
        <f t="shared" si="44"/>
        <v>-4714.9543333333349</v>
      </c>
      <c r="N77" s="100">
        <f t="shared" si="48"/>
        <v>68.568088690179891</v>
      </c>
      <c r="O77" s="100">
        <f t="shared" si="49"/>
        <v>11.42801478169665</v>
      </c>
      <c r="P77" s="50">
        <f>SUM(P78:P82)</f>
        <v>5645.3459999999995</v>
      </c>
      <c r="Q77" s="99">
        <f t="shared" si="46"/>
        <v>4640.2329999999984</v>
      </c>
      <c r="R77" s="100">
        <f>F77/P77*100</f>
        <v>182.1957236987777</v>
      </c>
      <c r="S77" s="66"/>
    </row>
    <row r="78" spans="1:23" s="68" customFormat="1" ht="54" customHeight="1" x14ac:dyDescent="0.3">
      <c r="A78" s="14" t="s">
        <v>149</v>
      </c>
      <c r="B78" s="112" t="s">
        <v>183</v>
      </c>
      <c r="C78" s="17">
        <v>21010800</v>
      </c>
      <c r="D78" s="140">
        <v>0</v>
      </c>
      <c r="E78" s="140"/>
      <c r="F78" s="135">
        <f t="shared" si="40"/>
        <v>0</v>
      </c>
      <c r="G78" s="134">
        <v>0</v>
      </c>
      <c r="H78" s="134">
        <v>0</v>
      </c>
      <c r="I78" s="136">
        <v>0</v>
      </c>
      <c r="J78" s="137">
        <f t="shared" si="42"/>
        <v>0</v>
      </c>
      <c r="K78" s="138"/>
      <c r="L78" s="137">
        <f t="shared" ref="L78:L83" si="51">E78/12*2</f>
        <v>0</v>
      </c>
      <c r="M78" s="137">
        <f t="shared" si="44"/>
        <v>0</v>
      </c>
      <c r="N78" s="138"/>
      <c r="O78" s="138"/>
      <c r="P78" s="135">
        <v>44.695</v>
      </c>
      <c r="Q78" s="137">
        <f t="shared" si="46"/>
        <v>-44.695</v>
      </c>
      <c r="R78" s="138"/>
    </row>
    <row r="79" spans="1:23" s="68" customFormat="1" ht="54" customHeight="1" x14ac:dyDescent="0.3">
      <c r="A79" s="14" t="s">
        <v>150</v>
      </c>
      <c r="B79" s="112" t="s">
        <v>159</v>
      </c>
      <c r="C79" s="17" t="s">
        <v>68</v>
      </c>
      <c r="D79" s="140">
        <v>3.2</v>
      </c>
      <c r="E79" s="140">
        <v>3.2</v>
      </c>
      <c r="F79" s="135">
        <f t="shared" si="40"/>
        <v>0</v>
      </c>
      <c r="G79" s="134">
        <v>0</v>
      </c>
      <c r="H79" s="134">
        <v>0</v>
      </c>
      <c r="I79" s="136">
        <v>0</v>
      </c>
      <c r="J79" s="137">
        <f t="shared" si="42"/>
        <v>0</v>
      </c>
      <c r="K79" s="138"/>
      <c r="L79" s="137">
        <f t="shared" si="51"/>
        <v>0.53333333333333333</v>
      </c>
      <c r="M79" s="137">
        <f t="shared" si="44"/>
        <v>-0.53333333333333333</v>
      </c>
      <c r="N79" s="138">
        <f t="shared" si="48"/>
        <v>0</v>
      </c>
      <c r="O79" s="138">
        <f t="shared" si="49"/>
        <v>0</v>
      </c>
      <c r="P79" s="135">
        <v>0</v>
      </c>
      <c r="Q79" s="137">
        <f t="shared" si="46"/>
        <v>0</v>
      </c>
      <c r="R79" s="138"/>
    </row>
    <row r="80" spans="1:23" s="68" customFormat="1" ht="36.75" customHeight="1" x14ac:dyDescent="0.3">
      <c r="A80" s="14" t="s">
        <v>151</v>
      </c>
      <c r="B80" s="112" t="s">
        <v>48</v>
      </c>
      <c r="C80" s="17" t="s">
        <v>47</v>
      </c>
      <c r="D80" s="140">
        <v>0</v>
      </c>
      <c r="E80" s="140">
        <v>0</v>
      </c>
      <c r="F80" s="135">
        <f t="shared" si="40"/>
        <v>6063.2340000000004</v>
      </c>
      <c r="G80" s="134">
        <v>6037.933</v>
      </c>
      <c r="H80" s="134">
        <v>25.300999999999998</v>
      </c>
      <c r="I80" s="136">
        <v>0</v>
      </c>
      <c r="J80" s="137">
        <f t="shared" si="42"/>
        <v>6063.2340000000004</v>
      </c>
      <c r="K80" s="138"/>
      <c r="L80" s="137">
        <f t="shared" si="51"/>
        <v>0</v>
      </c>
      <c r="M80" s="137">
        <f t="shared" si="44"/>
        <v>6063.2340000000004</v>
      </c>
      <c r="N80" s="138"/>
      <c r="O80" s="138"/>
      <c r="P80" s="135">
        <v>1582.201</v>
      </c>
      <c r="Q80" s="137">
        <f t="shared" si="46"/>
        <v>4481.0330000000004</v>
      </c>
      <c r="R80" s="138">
        <f>F80/P80*100</f>
        <v>383.21515407966496</v>
      </c>
    </row>
    <row r="81" spans="1:20" s="68" customFormat="1" ht="36.75" customHeight="1" x14ac:dyDescent="0.3">
      <c r="A81" s="14" t="s">
        <v>152</v>
      </c>
      <c r="B81" s="112" t="s">
        <v>39</v>
      </c>
      <c r="C81" s="17" t="s">
        <v>23</v>
      </c>
      <c r="D81" s="140">
        <v>20000</v>
      </c>
      <c r="E81" s="140">
        <v>20000</v>
      </c>
      <c r="F81" s="135">
        <f t="shared" si="40"/>
        <v>0</v>
      </c>
      <c r="G81" s="134">
        <v>0</v>
      </c>
      <c r="H81" s="134">
        <v>0</v>
      </c>
      <c r="I81" s="136">
        <v>0</v>
      </c>
      <c r="J81" s="137">
        <f t="shared" si="42"/>
        <v>0</v>
      </c>
      <c r="K81" s="138"/>
      <c r="L81" s="137">
        <f t="shared" si="51"/>
        <v>3333.3333333333335</v>
      </c>
      <c r="M81" s="137">
        <f t="shared" si="44"/>
        <v>-3333.3333333333335</v>
      </c>
      <c r="N81" s="138">
        <f>F81/L81*100</f>
        <v>0</v>
      </c>
      <c r="O81" s="138">
        <f>F81/E81*100</f>
        <v>0</v>
      </c>
      <c r="P81" s="135">
        <v>522.97400000000005</v>
      </c>
      <c r="Q81" s="137">
        <f t="shared" si="46"/>
        <v>-522.97400000000005</v>
      </c>
      <c r="R81" s="138">
        <f>F81/P81*100</f>
        <v>0</v>
      </c>
    </row>
    <row r="82" spans="1:20" s="67" customFormat="1" ht="40.5" customHeight="1" x14ac:dyDescent="0.3">
      <c r="A82" s="14" t="s">
        <v>184</v>
      </c>
      <c r="B82" s="46" t="s">
        <v>75</v>
      </c>
      <c r="C82" s="17" t="s">
        <v>45</v>
      </c>
      <c r="D82" s="140">
        <v>70000</v>
      </c>
      <c r="E82" s="140">
        <v>70000</v>
      </c>
      <c r="F82" s="143">
        <f t="shared" si="40"/>
        <v>4222.3449999999993</v>
      </c>
      <c r="G82" s="140">
        <v>2617.5259999999998</v>
      </c>
      <c r="H82" s="140">
        <v>1604.819</v>
      </c>
      <c r="I82" s="140">
        <v>4054</v>
      </c>
      <c r="J82" s="137">
        <f t="shared" si="42"/>
        <v>168.34499999999935</v>
      </c>
      <c r="K82" s="138">
        <f>F82/I82*100</f>
        <v>104.1525653675382</v>
      </c>
      <c r="L82" s="137">
        <f t="shared" si="51"/>
        <v>11666.666666666666</v>
      </c>
      <c r="M82" s="137">
        <f t="shared" si="44"/>
        <v>-7444.3216666666667</v>
      </c>
      <c r="N82" s="138">
        <f>F82/L82*100</f>
        <v>36.191528571428563</v>
      </c>
      <c r="O82" s="138">
        <f>F82/E82*100</f>
        <v>6.0319214285714278</v>
      </c>
      <c r="P82" s="143">
        <v>3495.4759999999997</v>
      </c>
      <c r="Q82" s="137">
        <f t="shared" si="46"/>
        <v>726.86899999999969</v>
      </c>
      <c r="R82" s="138">
        <f>F82/P82*100</f>
        <v>120.79456417380636</v>
      </c>
    </row>
    <row r="83" spans="1:20" s="65" customFormat="1" ht="40.5" customHeight="1" x14ac:dyDescent="0.3">
      <c r="A83" s="24">
        <v>7</v>
      </c>
      <c r="B83" s="127" t="s">
        <v>12</v>
      </c>
      <c r="C83" s="25" t="s">
        <v>24</v>
      </c>
      <c r="D83" s="139">
        <v>6000</v>
      </c>
      <c r="E83" s="139">
        <v>6000</v>
      </c>
      <c r="F83" s="130">
        <f t="shared" si="40"/>
        <v>834.91899999999998</v>
      </c>
      <c r="G83" s="129">
        <v>431.85300000000001</v>
      </c>
      <c r="H83" s="129">
        <v>403.06599999999997</v>
      </c>
      <c r="I83" s="131">
        <v>790</v>
      </c>
      <c r="J83" s="132">
        <f t="shared" si="42"/>
        <v>44.918999999999983</v>
      </c>
      <c r="K83" s="133">
        <f>F83/I83*100</f>
        <v>105.68594936708861</v>
      </c>
      <c r="L83" s="132">
        <f t="shared" si="51"/>
        <v>1000</v>
      </c>
      <c r="M83" s="132">
        <f t="shared" si="44"/>
        <v>-165.08100000000002</v>
      </c>
      <c r="N83" s="133">
        <f>F83/L83*100</f>
        <v>83.491900000000001</v>
      </c>
      <c r="O83" s="133">
        <f>F83/E83*100</f>
        <v>13.915316666666666</v>
      </c>
      <c r="P83" s="130">
        <v>1362.8409999999999</v>
      </c>
      <c r="Q83" s="132">
        <f t="shared" si="46"/>
        <v>-527.92199999999991</v>
      </c>
      <c r="R83" s="133">
        <f>F83/P83*100</f>
        <v>61.263126072667319</v>
      </c>
    </row>
    <row r="84" spans="1:20" s="55" customFormat="1" ht="35.25" customHeight="1" x14ac:dyDescent="0.3">
      <c r="A84" s="53"/>
      <c r="B84" s="92" t="s">
        <v>9</v>
      </c>
      <c r="C84" s="54"/>
      <c r="D84" s="50">
        <f>D70+D73+D75+D76+D79+D80+D81+D82+D83+D74</f>
        <v>168893.098</v>
      </c>
      <c r="E84" s="50">
        <f>E70+E73+E75+E76+E79+E80+E81+E82+E83+E74</f>
        <v>168893.098</v>
      </c>
      <c r="F84" s="50">
        <f t="shared" si="40"/>
        <v>24062.669000000002</v>
      </c>
      <c r="G84" s="50">
        <f>G70+G73+G75+G76+G79+G80+G81+G82+G83+G74</f>
        <v>13052.776</v>
      </c>
      <c r="H84" s="50">
        <f>H70+H73+H75+H76+H79+H80+H81+H82+H83+H74</f>
        <v>11009.893</v>
      </c>
      <c r="I84" s="50">
        <f>I70+I73+I75+I76+I79+I80+I81+I82+I83+I74</f>
        <v>16879.467000000004</v>
      </c>
      <c r="J84" s="94">
        <f t="shared" si="42"/>
        <v>7183.2019999999975</v>
      </c>
      <c r="K84" s="95">
        <f>F84/I84*100</f>
        <v>142.5558579545195</v>
      </c>
      <c r="L84" s="94">
        <f>L70+L73+L75+L76+L79+L80+L81+L82+L83+L74</f>
        <v>28148.849666666669</v>
      </c>
      <c r="M84" s="94">
        <f t="shared" si="44"/>
        <v>-4086.1806666666671</v>
      </c>
      <c r="N84" s="95">
        <f>F84/L84*100</f>
        <v>85.483667307707265</v>
      </c>
      <c r="O84" s="95">
        <f>F84/E84*100</f>
        <v>14.247277884617878</v>
      </c>
      <c r="P84" s="50">
        <f>P70+P73+P75+P76+P79+P80+P81+P82+P83+P74+P78</f>
        <v>22182.853999999996</v>
      </c>
      <c r="Q84" s="94">
        <f t="shared" si="46"/>
        <v>1879.815000000006</v>
      </c>
      <c r="R84" s="95">
        <f>F84/P84*100</f>
        <v>108.47418010324554</v>
      </c>
    </row>
    <row r="85" spans="1:20" s="71" customFormat="1" ht="22.5" x14ac:dyDescent="0.3">
      <c r="A85" s="70"/>
      <c r="B85" s="98"/>
      <c r="C85" s="58"/>
      <c r="D85" s="59"/>
      <c r="E85" s="59"/>
      <c r="F85" s="50"/>
      <c r="G85" s="59"/>
      <c r="H85" s="59"/>
      <c r="I85" s="59"/>
      <c r="J85" s="99"/>
      <c r="K85" s="100"/>
      <c r="L85" s="99"/>
      <c r="M85" s="99"/>
      <c r="N85" s="100"/>
      <c r="O85" s="100"/>
      <c r="P85" s="50"/>
      <c r="Q85" s="99"/>
      <c r="R85" s="100"/>
    </row>
    <row r="86" spans="1:20" s="71" customFormat="1" ht="45" x14ac:dyDescent="0.3">
      <c r="A86" s="70"/>
      <c r="B86" s="98" t="s">
        <v>71</v>
      </c>
      <c r="C86" s="58"/>
      <c r="D86" s="59">
        <f>D84-D70</f>
        <v>98446.9</v>
      </c>
      <c r="E86" s="59">
        <f>E84-E70</f>
        <v>98446.9</v>
      </c>
      <c r="F86" s="50">
        <f t="shared" si="40"/>
        <v>11442.071</v>
      </c>
      <c r="G86" s="59">
        <f>G84-G70</f>
        <v>9192.4709999999995</v>
      </c>
      <c r="H86" s="59">
        <f>H84-H70</f>
        <v>2249.6000000000004</v>
      </c>
      <c r="I86" s="59">
        <f>I84-I70</f>
        <v>5138.4340000000029</v>
      </c>
      <c r="J86" s="99">
        <f>F86-I86</f>
        <v>6303.636999999997</v>
      </c>
      <c r="K86" s="100">
        <f>F86/I86*100</f>
        <v>222.67622781571183</v>
      </c>
      <c r="L86" s="59">
        <f>L84-L70</f>
        <v>16407.816666666666</v>
      </c>
      <c r="M86" s="99">
        <f>F86-L86</f>
        <v>-4965.7456666666658</v>
      </c>
      <c r="N86" s="100">
        <f>F86/L86*100</f>
        <v>69.735487861984481</v>
      </c>
      <c r="O86" s="100">
        <f>F86/E86*100</f>
        <v>11.622581310330746</v>
      </c>
      <c r="P86" s="50">
        <f>P84-P70</f>
        <v>7267.7639999999974</v>
      </c>
      <c r="Q86" s="99">
        <f>F86-P86</f>
        <v>4174.3070000000025</v>
      </c>
      <c r="R86" s="100">
        <f>F86/P86*100</f>
        <v>157.43591839250701</v>
      </c>
    </row>
    <row r="87" spans="1:20" s="71" customFormat="1" ht="22.5" x14ac:dyDescent="0.3">
      <c r="A87" s="70"/>
      <c r="B87" s="167"/>
      <c r="C87" s="58"/>
      <c r="D87" s="59"/>
      <c r="E87" s="59"/>
      <c r="F87" s="50"/>
      <c r="G87" s="59"/>
      <c r="H87" s="59"/>
      <c r="I87" s="59"/>
      <c r="J87" s="99"/>
      <c r="K87" s="100"/>
      <c r="L87" s="99"/>
      <c r="M87" s="99"/>
      <c r="N87" s="100"/>
      <c r="O87" s="100"/>
      <c r="P87" s="50"/>
      <c r="Q87" s="99"/>
      <c r="R87" s="100"/>
    </row>
    <row r="88" spans="1:20" s="27" customFormat="1" ht="90.75" customHeight="1" x14ac:dyDescent="0.25">
      <c r="A88" s="24">
        <v>1</v>
      </c>
      <c r="B88" s="64" t="s">
        <v>148</v>
      </c>
      <c r="C88" s="25" t="s">
        <v>79</v>
      </c>
      <c r="D88" s="139">
        <v>120420</v>
      </c>
      <c r="E88" s="139">
        <v>120420</v>
      </c>
      <c r="F88" s="144">
        <f t="shared" si="40"/>
        <v>0</v>
      </c>
      <c r="G88" s="139">
        <v>0</v>
      </c>
      <c r="H88" s="139">
        <v>0</v>
      </c>
      <c r="I88" s="139">
        <v>80280</v>
      </c>
      <c r="J88" s="132">
        <f>F88-I88</f>
        <v>-80280</v>
      </c>
      <c r="K88" s="145"/>
      <c r="L88" s="139">
        <f>I88</f>
        <v>80280</v>
      </c>
      <c r="M88" s="132">
        <f>F88-L88</f>
        <v>-80280</v>
      </c>
      <c r="N88" s="145">
        <f>F88/L88*100</f>
        <v>0</v>
      </c>
      <c r="O88" s="145">
        <f>F88/E88*100</f>
        <v>0</v>
      </c>
      <c r="P88" s="144">
        <v>0</v>
      </c>
      <c r="Q88" s="132">
        <f>F88-P88</f>
        <v>0</v>
      </c>
      <c r="R88" s="133"/>
    </row>
    <row r="89" spans="1:20" s="36" customFormat="1" ht="22.5" x14ac:dyDescent="0.25">
      <c r="A89" s="35"/>
      <c r="B89" s="101"/>
      <c r="C89" s="26"/>
      <c r="D89" s="59"/>
      <c r="E89" s="59"/>
      <c r="F89" s="50"/>
      <c r="G89" s="59"/>
      <c r="H89" s="59"/>
      <c r="I89" s="59"/>
      <c r="J89" s="99"/>
      <c r="K89" s="100"/>
      <c r="L89" s="99"/>
      <c r="M89" s="99"/>
      <c r="N89" s="100"/>
      <c r="O89" s="100"/>
      <c r="P89" s="50"/>
      <c r="Q89" s="99"/>
      <c r="R89" s="100"/>
    </row>
    <row r="90" spans="1:20" s="51" customFormat="1" ht="37.5" customHeight="1" x14ac:dyDescent="0.3">
      <c r="A90" s="48"/>
      <c r="B90" s="52" t="s">
        <v>29</v>
      </c>
      <c r="C90" s="54"/>
      <c r="D90" s="50">
        <f>D91+D92</f>
        <v>120420</v>
      </c>
      <c r="E90" s="50">
        <f>E91+E92</f>
        <v>120420</v>
      </c>
      <c r="F90" s="50">
        <f t="shared" si="40"/>
        <v>0</v>
      </c>
      <c r="G90" s="50">
        <f>G91+G92</f>
        <v>0</v>
      </c>
      <c r="H90" s="50">
        <f>H91+H92</f>
        <v>0</v>
      </c>
      <c r="I90" s="50">
        <f>I91+I92</f>
        <v>80280</v>
      </c>
      <c r="J90" s="94">
        <f>F90-I90</f>
        <v>-80280</v>
      </c>
      <c r="K90" s="95">
        <f>F90/I90*100</f>
        <v>0</v>
      </c>
      <c r="L90" s="50">
        <f>L91+L92</f>
        <v>80280</v>
      </c>
      <c r="M90" s="94">
        <f>F90-L90</f>
        <v>-80280</v>
      </c>
      <c r="N90" s="95">
        <f>F90/L90*100</f>
        <v>0</v>
      </c>
      <c r="O90" s="95">
        <f>F90/E90*100</f>
        <v>0</v>
      </c>
      <c r="P90" s="50">
        <f t="shared" ref="P90" si="52">P91+P92</f>
        <v>0</v>
      </c>
      <c r="Q90" s="94">
        <f>F90-P90</f>
        <v>0</v>
      </c>
      <c r="R90" s="95"/>
    </row>
    <row r="91" spans="1:20" s="8" customFormat="1" ht="37.5" customHeight="1" x14ac:dyDescent="0.25">
      <c r="A91" s="14"/>
      <c r="B91" s="17" t="s">
        <v>115</v>
      </c>
      <c r="C91" s="17"/>
      <c r="D91" s="140">
        <f>D88</f>
        <v>120420</v>
      </c>
      <c r="E91" s="140">
        <f>E88</f>
        <v>120420</v>
      </c>
      <c r="F91" s="143">
        <f t="shared" si="40"/>
        <v>0</v>
      </c>
      <c r="G91" s="140">
        <f>G88</f>
        <v>0</v>
      </c>
      <c r="H91" s="140">
        <f>H88</f>
        <v>0</v>
      </c>
      <c r="I91" s="140">
        <f>I88</f>
        <v>80280</v>
      </c>
      <c r="J91" s="137">
        <f>F91-I91</f>
        <v>-80280</v>
      </c>
      <c r="K91" s="138"/>
      <c r="L91" s="140">
        <f>L88</f>
        <v>80280</v>
      </c>
      <c r="M91" s="137">
        <f>F91-L91</f>
        <v>-80280</v>
      </c>
      <c r="N91" s="138">
        <f>F91/L91*100</f>
        <v>0</v>
      </c>
      <c r="O91" s="138">
        <f>F91/E91*100</f>
        <v>0</v>
      </c>
      <c r="P91" s="143">
        <f>P88</f>
        <v>0</v>
      </c>
      <c r="Q91" s="137">
        <f>F91-P91</f>
        <v>0</v>
      </c>
      <c r="R91" s="138"/>
    </row>
    <row r="92" spans="1:20" s="8" customFormat="1" ht="37.5" customHeight="1" x14ac:dyDescent="0.25">
      <c r="A92" s="14"/>
      <c r="B92" s="200" t="s">
        <v>114</v>
      </c>
      <c r="C92" s="17"/>
      <c r="D92" s="140">
        <v>0</v>
      </c>
      <c r="E92" s="140">
        <v>0</v>
      </c>
      <c r="F92" s="143">
        <f t="shared" si="40"/>
        <v>0</v>
      </c>
      <c r="G92" s="140">
        <v>0</v>
      </c>
      <c r="H92" s="140">
        <v>0</v>
      </c>
      <c r="I92" s="140">
        <v>0</v>
      </c>
      <c r="J92" s="137">
        <f>F92-I92</f>
        <v>0</v>
      </c>
      <c r="K92" s="138"/>
      <c r="L92" s="140">
        <v>0</v>
      </c>
      <c r="M92" s="137">
        <f>F92-L92</f>
        <v>0</v>
      </c>
      <c r="N92" s="138"/>
      <c r="O92" s="138"/>
      <c r="P92" s="143">
        <v>0</v>
      </c>
      <c r="Q92" s="137">
        <f>F92-P92</f>
        <v>0</v>
      </c>
      <c r="R92" s="138"/>
    </row>
    <row r="93" spans="1:20" s="10" customFormat="1" ht="23.25" x14ac:dyDescent="0.25">
      <c r="A93" s="24"/>
      <c r="B93" s="42"/>
      <c r="C93" s="25"/>
      <c r="D93" s="139"/>
      <c r="E93" s="139"/>
      <c r="F93" s="146"/>
      <c r="G93" s="147"/>
      <c r="H93" s="147"/>
      <c r="I93" s="139"/>
      <c r="J93" s="132"/>
      <c r="K93" s="133"/>
      <c r="L93" s="139"/>
      <c r="M93" s="132"/>
      <c r="N93" s="133"/>
      <c r="O93" s="133"/>
      <c r="P93" s="146"/>
      <c r="Q93" s="132"/>
      <c r="R93" s="133"/>
    </row>
    <row r="94" spans="1:20" s="176" customFormat="1" ht="44.25" customHeight="1" x14ac:dyDescent="0.3">
      <c r="A94" s="169"/>
      <c r="B94" s="170" t="s">
        <v>44</v>
      </c>
      <c r="C94" s="177"/>
      <c r="D94" s="172">
        <f>D84+D90</f>
        <v>289313.098</v>
      </c>
      <c r="E94" s="172">
        <f>E84+E90</f>
        <v>289313.098</v>
      </c>
      <c r="F94" s="172">
        <f t="shared" si="40"/>
        <v>24062.669000000002</v>
      </c>
      <c r="G94" s="172">
        <f>G84+G90</f>
        <v>13052.776</v>
      </c>
      <c r="H94" s="172">
        <f>H84+H90</f>
        <v>11009.893</v>
      </c>
      <c r="I94" s="172">
        <f>I84+I90</f>
        <v>97159.467000000004</v>
      </c>
      <c r="J94" s="173">
        <f>F94-I94</f>
        <v>-73096.79800000001</v>
      </c>
      <c r="K94" s="174">
        <f>F94/I94*100</f>
        <v>24.766159946101805</v>
      </c>
      <c r="L94" s="172">
        <f>L84+L90</f>
        <v>108428.84966666668</v>
      </c>
      <c r="M94" s="173">
        <f>F94-L94</f>
        <v>-84366.180666666682</v>
      </c>
      <c r="N94" s="174">
        <f>F94/L94*100</f>
        <v>22.192127901359978</v>
      </c>
      <c r="O94" s="174">
        <f>F94/E94*100</f>
        <v>8.317172352839691</v>
      </c>
      <c r="P94" s="172">
        <f>P84+P90</f>
        <v>22182.853999999996</v>
      </c>
      <c r="Q94" s="173">
        <f>F94-P94</f>
        <v>1879.815000000006</v>
      </c>
      <c r="R94" s="174">
        <f>F94/P94*100</f>
        <v>108.47418010324554</v>
      </c>
      <c r="S94" s="176">
        <v>22182.853999999999</v>
      </c>
      <c r="T94" s="175">
        <f>S94-P94</f>
        <v>0</v>
      </c>
    </row>
    <row r="95" spans="1:20" s="60" customFormat="1" ht="22.5" x14ac:dyDescent="0.3">
      <c r="A95" s="56"/>
      <c r="B95" s="57"/>
      <c r="C95" s="58"/>
      <c r="D95" s="59"/>
      <c r="E95" s="59"/>
      <c r="F95" s="50"/>
      <c r="G95" s="59"/>
      <c r="H95" s="59"/>
      <c r="I95" s="59"/>
      <c r="J95" s="99"/>
      <c r="K95" s="100"/>
      <c r="L95" s="59"/>
      <c r="M95" s="99"/>
      <c r="N95" s="100"/>
      <c r="O95" s="100"/>
      <c r="P95" s="50"/>
      <c r="Q95" s="99"/>
      <c r="R95" s="100"/>
    </row>
    <row r="96" spans="1:20" s="184" customFormat="1" ht="63" customHeight="1" x14ac:dyDescent="0.3">
      <c r="A96" s="178"/>
      <c r="B96" s="179" t="s">
        <v>70</v>
      </c>
      <c r="C96" s="180"/>
      <c r="D96" s="181">
        <f>D94-D70</f>
        <v>218866.9</v>
      </c>
      <c r="E96" s="181">
        <f>E94-E70</f>
        <v>218866.9</v>
      </c>
      <c r="F96" s="172">
        <f t="shared" si="40"/>
        <v>11442.071</v>
      </c>
      <c r="G96" s="181">
        <f>G94-G70</f>
        <v>9192.4709999999995</v>
      </c>
      <c r="H96" s="181">
        <f>H94-H70</f>
        <v>2249.6000000000004</v>
      </c>
      <c r="I96" s="181">
        <f>I94-I70</f>
        <v>85418.434000000008</v>
      </c>
      <c r="J96" s="182">
        <f>F96-I96</f>
        <v>-73976.363000000012</v>
      </c>
      <c r="K96" s="183">
        <f>F96/I96*100</f>
        <v>13.395318158139025</v>
      </c>
      <c r="L96" s="181">
        <f>L94-L70</f>
        <v>96687.81666666668</v>
      </c>
      <c r="M96" s="182">
        <f>F96-L96</f>
        <v>-85245.745666666684</v>
      </c>
      <c r="N96" s="183">
        <f>F96/L96*100</f>
        <v>11.834035966958261</v>
      </c>
      <c r="O96" s="183">
        <f>F96/E96*100</f>
        <v>5.2278672563096569</v>
      </c>
      <c r="P96" s="172">
        <f>P94-P70</f>
        <v>7267.7639999999974</v>
      </c>
      <c r="Q96" s="182">
        <f>F96-P96</f>
        <v>4174.3070000000025</v>
      </c>
      <c r="R96" s="183">
        <f>F96/P96*100</f>
        <v>157.43591839250701</v>
      </c>
    </row>
    <row r="97" spans="1:20" s="13" customFormat="1" ht="35.25" customHeight="1" x14ac:dyDescent="0.25">
      <c r="A97" s="212" t="s">
        <v>43</v>
      </c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4"/>
    </row>
    <row r="98" spans="1:20" s="176" customFormat="1" ht="37.5" customHeight="1" x14ac:dyDescent="0.3">
      <c r="A98" s="185"/>
      <c r="B98" s="170" t="s">
        <v>28</v>
      </c>
      <c r="C98" s="177"/>
      <c r="D98" s="172">
        <f>D45+D84</f>
        <v>3920514.4869999997</v>
      </c>
      <c r="E98" s="172">
        <f>E45+E84</f>
        <v>3920514.4869999997</v>
      </c>
      <c r="F98" s="172">
        <f t="shared" ref="F98:F113" si="53">SUM(G98:H98)</f>
        <v>566672.94299999997</v>
      </c>
      <c r="G98" s="172">
        <f>G45+G84</f>
        <v>250348.01899999997</v>
      </c>
      <c r="H98" s="172">
        <f>H45+H84</f>
        <v>316324.92399999994</v>
      </c>
      <c r="I98" s="172">
        <f>I45+I84</f>
        <v>528524.196</v>
      </c>
      <c r="J98" s="173">
        <f>F98-I98</f>
        <v>38148.746999999974</v>
      </c>
      <c r="K98" s="174">
        <f>F98/I98*100</f>
        <v>107.21797550400134</v>
      </c>
      <c r="L98" s="172">
        <f>L45+L84</f>
        <v>653419.08116666647</v>
      </c>
      <c r="M98" s="173">
        <f>F98-L98</f>
        <v>-86746.138166666497</v>
      </c>
      <c r="N98" s="174">
        <f>F98/L98*100</f>
        <v>86.724272267687212</v>
      </c>
      <c r="O98" s="174">
        <f>F98/E98*100</f>
        <v>14.454045377947866</v>
      </c>
      <c r="P98" s="172">
        <f>P45+P84</f>
        <v>551280.33600000001</v>
      </c>
      <c r="Q98" s="173">
        <f>F98-P98</f>
        <v>15392.60699999996</v>
      </c>
      <c r="R98" s="174">
        <f>F98/P98*100</f>
        <v>102.79215600391014</v>
      </c>
    </row>
    <row r="99" spans="1:20" s="184" customFormat="1" ht="23.25" x14ac:dyDescent="0.3">
      <c r="A99" s="186"/>
      <c r="B99" s="187"/>
      <c r="C99" s="180"/>
      <c r="D99" s="181"/>
      <c r="E99" s="181"/>
      <c r="F99" s="172"/>
      <c r="G99" s="181"/>
      <c r="H99" s="181"/>
      <c r="I99" s="181"/>
      <c r="J99" s="182"/>
      <c r="K99" s="183"/>
      <c r="L99" s="181"/>
      <c r="M99" s="182"/>
      <c r="N99" s="183"/>
      <c r="O99" s="183"/>
      <c r="P99" s="172"/>
      <c r="Q99" s="182"/>
      <c r="R99" s="183"/>
    </row>
    <row r="100" spans="1:20" s="184" customFormat="1" ht="57.75" customHeight="1" x14ac:dyDescent="0.3">
      <c r="A100" s="186"/>
      <c r="B100" s="179" t="s">
        <v>69</v>
      </c>
      <c r="C100" s="180"/>
      <c r="D100" s="181">
        <f>D45+D86</f>
        <v>3850068.2889999994</v>
      </c>
      <c r="E100" s="181">
        <f>E45+E86</f>
        <v>3850068.2889999994</v>
      </c>
      <c r="F100" s="172">
        <f t="shared" si="53"/>
        <v>554052.34499999986</v>
      </c>
      <c r="G100" s="181">
        <f>G45+G86</f>
        <v>246487.71399999995</v>
      </c>
      <c r="H100" s="181">
        <f>H45+H86</f>
        <v>307564.63099999994</v>
      </c>
      <c r="I100" s="181">
        <f>I45+I86</f>
        <v>516783.163</v>
      </c>
      <c r="J100" s="182">
        <f>F100-I100</f>
        <v>37269.181999999855</v>
      </c>
      <c r="K100" s="183">
        <f>F100/I100*100</f>
        <v>107.21176397923782</v>
      </c>
      <c r="L100" s="181">
        <f>L45+L86</f>
        <v>641678.04816666641</v>
      </c>
      <c r="M100" s="182">
        <f>F100-L100</f>
        <v>-87625.703166666557</v>
      </c>
      <c r="N100" s="183">
        <f>F100/L100*100</f>
        <v>86.344288476593306</v>
      </c>
      <c r="O100" s="183">
        <f>F100/E100*100</f>
        <v>14.390714746098881</v>
      </c>
      <c r="P100" s="172">
        <f>P45+P86</f>
        <v>536365.24599999993</v>
      </c>
      <c r="Q100" s="182">
        <f>F100-P100</f>
        <v>17687.098999999929</v>
      </c>
      <c r="R100" s="183">
        <f>F100/P100*100</f>
        <v>103.29758483270557</v>
      </c>
    </row>
    <row r="101" spans="1:20" s="32" customFormat="1" ht="22.5" x14ac:dyDescent="0.3">
      <c r="A101" s="41"/>
      <c r="B101" s="16"/>
      <c r="C101" s="26"/>
      <c r="D101" s="59"/>
      <c r="E101" s="59"/>
      <c r="F101" s="50"/>
      <c r="G101" s="59"/>
      <c r="H101" s="59"/>
      <c r="I101" s="59"/>
      <c r="J101" s="99"/>
      <c r="K101" s="100"/>
      <c r="L101" s="59"/>
      <c r="M101" s="99"/>
      <c r="N101" s="100"/>
      <c r="O101" s="100"/>
      <c r="P101" s="50"/>
      <c r="Q101" s="99"/>
      <c r="R101" s="100"/>
    </row>
    <row r="102" spans="1:20" s="32" customFormat="1" ht="60.75" x14ac:dyDescent="0.3">
      <c r="A102" s="41"/>
      <c r="B102" s="188" t="s">
        <v>116</v>
      </c>
      <c r="C102" s="26"/>
      <c r="D102" s="189">
        <f>D100+D46+D47+D104</f>
        <v>4802153.1889999993</v>
      </c>
      <c r="E102" s="189">
        <f>E100+E46+E47+E104</f>
        <v>4802153.1889999993</v>
      </c>
      <c r="F102" s="190">
        <f t="shared" si="53"/>
        <v>690216.44499999983</v>
      </c>
      <c r="G102" s="189">
        <f>G100+G46+G47+G104</f>
        <v>310815.51399999997</v>
      </c>
      <c r="H102" s="189">
        <f>H100+H46+H47+H104</f>
        <v>379400.93099999992</v>
      </c>
      <c r="I102" s="189">
        <f>I100+I46+I47+I104</f>
        <v>652947.26300000004</v>
      </c>
      <c r="J102" s="191">
        <f>F102-I102</f>
        <v>37269.181999999797</v>
      </c>
      <c r="K102" s="192">
        <f>F102/I102*100</f>
        <v>105.7078395319041</v>
      </c>
      <c r="L102" s="189">
        <f>L100+L46+L47+L104</f>
        <v>777842.14816666639</v>
      </c>
      <c r="M102" s="191">
        <f>F102-L102</f>
        <v>-87625.703166666557</v>
      </c>
      <c r="N102" s="192">
        <f>F102/L102*100</f>
        <v>88.734770496405247</v>
      </c>
      <c r="O102" s="192">
        <f>F102/E102*100</f>
        <v>14.37306178780462</v>
      </c>
      <c r="P102" s="190">
        <f>P100+P46+P47+P104</f>
        <v>630501.64599999983</v>
      </c>
      <c r="Q102" s="191">
        <f>F102-P102</f>
        <v>59714.798999999999</v>
      </c>
      <c r="R102" s="192">
        <f>F102/P102*100</f>
        <v>109.47099811377812</v>
      </c>
      <c r="S102" s="66"/>
    </row>
    <row r="103" spans="1:20" s="32" customFormat="1" ht="22.5" x14ac:dyDescent="0.3">
      <c r="A103" s="41"/>
      <c r="B103" s="16"/>
      <c r="C103" s="26"/>
      <c r="D103" s="59"/>
      <c r="E103" s="59"/>
      <c r="F103" s="50"/>
      <c r="G103" s="59"/>
      <c r="H103" s="59"/>
      <c r="I103" s="59"/>
      <c r="J103" s="99"/>
      <c r="K103" s="100"/>
      <c r="L103" s="59"/>
      <c r="M103" s="99"/>
      <c r="N103" s="100"/>
      <c r="O103" s="100"/>
      <c r="P103" s="50"/>
      <c r="Q103" s="99"/>
      <c r="R103" s="100"/>
    </row>
    <row r="104" spans="1:20" s="32" customFormat="1" ht="39.75" customHeight="1" x14ac:dyDescent="0.3">
      <c r="A104" s="41"/>
      <c r="B104" s="188" t="s">
        <v>76</v>
      </c>
      <c r="C104" s="26"/>
      <c r="D104" s="189">
        <v>234281.5</v>
      </c>
      <c r="E104" s="189">
        <v>234281.5</v>
      </c>
      <c r="F104" s="190">
        <f t="shared" si="53"/>
        <v>39047</v>
      </c>
      <c r="G104" s="189">
        <v>19523.5</v>
      </c>
      <c r="H104" s="189">
        <v>19523.5</v>
      </c>
      <c r="I104" s="189">
        <f>F104</f>
        <v>39047</v>
      </c>
      <c r="J104" s="191">
        <f>F104-I104</f>
        <v>0</v>
      </c>
      <c r="K104" s="192">
        <f>F104/I104*100</f>
        <v>100</v>
      </c>
      <c r="L104" s="189">
        <f>I104</f>
        <v>39047</v>
      </c>
      <c r="M104" s="191">
        <f>F104-L104</f>
        <v>0</v>
      </c>
      <c r="N104" s="192">
        <f>F104/L104*100</f>
        <v>100</v>
      </c>
      <c r="O104" s="192">
        <f>F104/E104*100</f>
        <v>16.666702236412178</v>
      </c>
      <c r="P104" s="190">
        <v>-30269.4</v>
      </c>
      <c r="Q104" s="191">
        <f>F104-P104</f>
        <v>69316.399999999994</v>
      </c>
      <c r="R104" s="192">
        <f>F104/P104*100</f>
        <v>-128.99826227146886</v>
      </c>
    </row>
    <row r="105" spans="1:20" s="32" customFormat="1" ht="22.5" x14ac:dyDescent="0.3">
      <c r="A105" s="12"/>
      <c r="B105" s="16"/>
      <c r="C105" s="26"/>
      <c r="D105" s="59"/>
      <c r="E105" s="59"/>
      <c r="F105" s="50"/>
      <c r="G105" s="59"/>
      <c r="H105" s="59"/>
      <c r="I105" s="59"/>
      <c r="J105" s="99"/>
      <c r="K105" s="100"/>
      <c r="L105" s="59"/>
      <c r="M105" s="99"/>
      <c r="N105" s="100"/>
      <c r="O105" s="100"/>
      <c r="P105" s="50"/>
      <c r="Q105" s="99"/>
      <c r="R105" s="100"/>
    </row>
    <row r="106" spans="1:20" s="51" customFormat="1" ht="39" customHeight="1" x14ac:dyDescent="0.3">
      <c r="A106" s="48"/>
      <c r="B106" s="52" t="s">
        <v>29</v>
      </c>
      <c r="C106" s="54"/>
      <c r="D106" s="50">
        <f>D61+D90</f>
        <v>864542.80200000003</v>
      </c>
      <c r="E106" s="50">
        <f>E61+E90</f>
        <v>864542.80200000003</v>
      </c>
      <c r="F106" s="50">
        <f t="shared" si="53"/>
        <v>101500.011</v>
      </c>
      <c r="G106" s="50">
        <f>G61+G90</f>
        <v>46907.102000000006</v>
      </c>
      <c r="H106" s="50">
        <f>H61+H90</f>
        <v>54592.909</v>
      </c>
      <c r="I106" s="50">
        <f>I61+I90</f>
        <v>182139.04700000002</v>
      </c>
      <c r="J106" s="94">
        <f>F106-I106</f>
        <v>-80639.036000000022</v>
      </c>
      <c r="K106" s="95">
        <f>F106/I106*100</f>
        <v>55.726661949647728</v>
      </c>
      <c r="L106" s="50">
        <f>L61+L90</f>
        <v>182139.04700000002</v>
      </c>
      <c r="M106" s="94">
        <f>F106-L106</f>
        <v>-80639.036000000022</v>
      </c>
      <c r="N106" s="95">
        <f>F106/L106*100</f>
        <v>55.726661949647728</v>
      </c>
      <c r="O106" s="95">
        <f>F106/E106*100</f>
        <v>11.740310689672482</v>
      </c>
      <c r="P106" s="50">
        <f>P61+P90</f>
        <v>133530.98300000001</v>
      </c>
      <c r="Q106" s="94">
        <f>F106-P106</f>
        <v>-32030.972000000009</v>
      </c>
      <c r="R106" s="95">
        <f>F106/P106*100</f>
        <v>76.012329662846852</v>
      </c>
    </row>
    <row r="107" spans="1:20" s="60" customFormat="1" ht="39" customHeight="1" x14ac:dyDescent="0.3">
      <c r="A107" s="193"/>
      <c r="B107" s="61" t="s">
        <v>80</v>
      </c>
      <c r="C107" s="58"/>
      <c r="D107" s="59">
        <f t="shared" ref="D107:E107" si="54">D108+D109</f>
        <v>864542.80200000003</v>
      </c>
      <c r="E107" s="59">
        <f t="shared" si="54"/>
        <v>864542.80200000003</v>
      </c>
      <c r="F107" s="50">
        <f t="shared" si="53"/>
        <v>101500.011</v>
      </c>
      <c r="G107" s="59">
        <f t="shared" ref="G107:I107" si="55">G108+G109</f>
        <v>46907.102000000006</v>
      </c>
      <c r="H107" s="59">
        <f t="shared" ref="H107" si="56">H108+H109</f>
        <v>54592.909</v>
      </c>
      <c r="I107" s="59">
        <f t="shared" si="55"/>
        <v>182139.04700000002</v>
      </c>
      <c r="J107" s="99">
        <f>F107-I107</f>
        <v>-80639.036000000022</v>
      </c>
      <c r="K107" s="100">
        <f>F107/I107*100</f>
        <v>55.726661949647728</v>
      </c>
      <c r="L107" s="59">
        <f t="shared" ref="L107" si="57">L108+L109</f>
        <v>182139.04700000002</v>
      </c>
      <c r="M107" s="99">
        <f>F107-L107</f>
        <v>-80639.036000000022</v>
      </c>
      <c r="N107" s="100">
        <f>F107/L107*100</f>
        <v>55.726661949647728</v>
      </c>
      <c r="O107" s="100">
        <f>F107/E107*100</f>
        <v>11.740310689672482</v>
      </c>
      <c r="P107" s="50">
        <f t="shared" ref="P107" si="58">P108+P109</f>
        <v>130042.183</v>
      </c>
      <c r="Q107" s="99">
        <f>F107-P107</f>
        <v>-28542.172000000006</v>
      </c>
      <c r="R107" s="100">
        <f>F107/P107*100</f>
        <v>78.051604993435092</v>
      </c>
    </row>
    <row r="108" spans="1:20" s="196" customFormat="1" ht="23.25" x14ac:dyDescent="0.35">
      <c r="A108" s="194"/>
      <c r="B108" s="195" t="s">
        <v>115</v>
      </c>
      <c r="C108" s="195"/>
      <c r="D108" s="140">
        <f>D65+D91</f>
        <v>838223.4</v>
      </c>
      <c r="E108" s="140">
        <f>E65+E91</f>
        <v>838223.4</v>
      </c>
      <c r="F108" s="143">
        <f t="shared" si="53"/>
        <v>97117.1</v>
      </c>
      <c r="G108" s="140">
        <f>G65+G91</f>
        <v>44804.3</v>
      </c>
      <c r="H108" s="140">
        <f>H65+H91</f>
        <v>52312.800000000003</v>
      </c>
      <c r="I108" s="140">
        <f>I65+I91</f>
        <v>177397.1</v>
      </c>
      <c r="J108" s="137">
        <f>F108-I108</f>
        <v>-80280</v>
      </c>
      <c r="K108" s="138">
        <f>F108/I108*100</f>
        <v>54.745596179418939</v>
      </c>
      <c r="L108" s="140">
        <f>L65+L91</f>
        <v>177397.1</v>
      </c>
      <c r="M108" s="137">
        <f>F108-L108</f>
        <v>-80280</v>
      </c>
      <c r="N108" s="138">
        <f>F108/L108*100</f>
        <v>54.745596179418939</v>
      </c>
      <c r="O108" s="138">
        <f>F108/E108*100</f>
        <v>11.586064049273737</v>
      </c>
      <c r="P108" s="143">
        <f>P65+P91</f>
        <v>124405.8</v>
      </c>
      <c r="Q108" s="137">
        <f>F108-P108</f>
        <v>-27288.699999999997</v>
      </c>
      <c r="R108" s="138">
        <f>F108/P108*100</f>
        <v>78.064768684418254</v>
      </c>
    </row>
    <row r="109" spans="1:20" s="196" customFormat="1" ht="23.25" x14ac:dyDescent="0.35">
      <c r="A109" s="194"/>
      <c r="B109" s="195" t="s">
        <v>114</v>
      </c>
      <c r="C109" s="195"/>
      <c r="D109" s="140">
        <f>D92+D66</f>
        <v>26319.402000000002</v>
      </c>
      <c r="E109" s="140">
        <f>E92+E66</f>
        <v>26319.402000000002</v>
      </c>
      <c r="F109" s="143">
        <f t="shared" si="53"/>
        <v>4382.9110000000001</v>
      </c>
      <c r="G109" s="140">
        <f>G92+G66</f>
        <v>2102.8020000000001</v>
      </c>
      <c r="H109" s="140">
        <f>H92+H66</f>
        <v>2280.1089999999999</v>
      </c>
      <c r="I109" s="140">
        <f>I92+I66</f>
        <v>4741.9470000000001</v>
      </c>
      <c r="J109" s="137">
        <f>F109-I109</f>
        <v>-359.03600000000006</v>
      </c>
      <c r="K109" s="138">
        <f>F109/I109*100</f>
        <v>92.42851090490889</v>
      </c>
      <c r="L109" s="140">
        <f>L92+L66</f>
        <v>4741.9470000000001</v>
      </c>
      <c r="M109" s="137">
        <f>F109-L109</f>
        <v>-359.03600000000006</v>
      </c>
      <c r="N109" s="138">
        <f>F109/L109*100</f>
        <v>92.42851090490889</v>
      </c>
      <c r="O109" s="138">
        <f>F109/E109*100</f>
        <v>16.652775773552907</v>
      </c>
      <c r="P109" s="143">
        <f>P92+P66</f>
        <v>5636.3829999999998</v>
      </c>
      <c r="Q109" s="137">
        <f>F109-P109</f>
        <v>-1253.4719999999998</v>
      </c>
      <c r="R109" s="138">
        <f>F109/P109*100</f>
        <v>77.761057046691121</v>
      </c>
    </row>
    <row r="110" spans="1:20" s="8" customFormat="1" ht="23.25" x14ac:dyDescent="0.25">
      <c r="A110" s="28"/>
      <c r="B110" s="46"/>
      <c r="C110" s="17"/>
      <c r="D110" s="140"/>
      <c r="E110" s="140"/>
      <c r="F110" s="143"/>
      <c r="G110" s="140"/>
      <c r="H110" s="140"/>
      <c r="I110" s="140"/>
      <c r="J110" s="137"/>
      <c r="K110" s="138"/>
      <c r="L110" s="140"/>
      <c r="M110" s="137"/>
      <c r="N110" s="138"/>
      <c r="O110" s="138"/>
      <c r="P110" s="143"/>
      <c r="Q110" s="137"/>
      <c r="R110" s="138"/>
    </row>
    <row r="111" spans="1:20" s="176" customFormat="1" ht="48.75" customHeight="1" x14ac:dyDescent="0.3">
      <c r="A111" s="185"/>
      <c r="B111" s="170" t="s">
        <v>173</v>
      </c>
      <c r="C111" s="177"/>
      <c r="D111" s="172">
        <f>D98+D106</f>
        <v>4785057.2889999999</v>
      </c>
      <c r="E111" s="172">
        <f>E98+E106</f>
        <v>4785057.2889999999</v>
      </c>
      <c r="F111" s="172">
        <f t="shared" si="53"/>
        <v>668172.95399999991</v>
      </c>
      <c r="G111" s="172">
        <f>G98+G106</f>
        <v>297255.12099999998</v>
      </c>
      <c r="H111" s="172">
        <f>H98+H106</f>
        <v>370917.83299999993</v>
      </c>
      <c r="I111" s="172">
        <f>I98+I106</f>
        <v>710663.24300000002</v>
      </c>
      <c r="J111" s="173">
        <f>F111-I111</f>
        <v>-42490.289000000106</v>
      </c>
      <c r="K111" s="174">
        <f>F111/I111*100</f>
        <v>94.021037471892981</v>
      </c>
      <c r="L111" s="172">
        <f>L94+L68</f>
        <v>835558.12816666649</v>
      </c>
      <c r="M111" s="173">
        <f>F111-L111</f>
        <v>-167385.17416666658</v>
      </c>
      <c r="N111" s="174">
        <f>F111/L111*100</f>
        <v>79.967261579522486</v>
      </c>
      <c r="O111" s="174">
        <f>F111/E111*100</f>
        <v>13.963739902049058</v>
      </c>
      <c r="P111" s="172">
        <f>P94+P68</f>
        <v>684811.31900000002</v>
      </c>
      <c r="Q111" s="173">
        <f>F111-P111</f>
        <v>-16638.365000000107</v>
      </c>
      <c r="R111" s="174">
        <f>F111/P111*100</f>
        <v>97.570372372890048</v>
      </c>
      <c r="S111" s="172">
        <v>684811.31900000013</v>
      </c>
      <c r="T111" s="172">
        <f>S111-P111</f>
        <v>0</v>
      </c>
    </row>
    <row r="112" spans="1:20" s="60" customFormat="1" ht="22.5" x14ac:dyDescent="0.3">
      <c r="A112" s="62"/>
      <c r="B112" s="57"/>
      <c r="C112" s="58"/>
      <c r="D112" s="113"/>
      <c r="E112" s="113"/>
      <c r="F112" s="128"/>
      <c r="G112" s="113"/>
      <c r="H112" s="113"/>
      <c r="I112" s="113"/>
      <c r="J112" s="99"/>
      <c r="K112" s="100"/>
      <c r="L112" s="59"/>
      <c r="M112" s="99"/>
      <c r="N112" s="100"/>
      <c r="O112" s="100"/>
      <c r="P112" s="128"/>
      <c r="Q112" s="99"/>
      <c r="R112" s="100"/>
    </row>
    <row r="113" spans="1:18" s="60" customFormat="1" ht="60" customHeight="1" x14ac:dyDescent="0.3">
      <c r="A113" s="62"/>
      <c r="B113" s="126" t="s">
        <v>81</v>
      </c>
      <c r="C113" s="58"/>
      <c r="D113" s="59">
        <f>D68+D96</f>
        <v>4714611.091</v>
      </c>
      <c r="E113" s="59">
        <f t="shared" si="39"/>
        <v>4714611.091</v>
      </c>
      <c r="F113" s="50">
        <f t="shared" si="53"/>
        <v>655552.35599999991</v>
      </c>
      <c r="G113" s="59">
        <f>G68+G96</f>
        <v>293394.81599999999</v>
      </c>
      <c r="H113" s="59">
        <f>H68+H96</f>
        <v>362157.53999999992</v>
      </c>
      <c r="I113" s="59">
        <f>I68+I96</f>
        <v>698922.21</v>
      </c>
      <c r="J113" s="99">
        <f>F113-I113</f>
        <v>-43369.85400000005</v>
      </c>
      <c r="K113" s="100">
        <f>F113/I113*100</f>
        <v>93.794752351624354</v>
      </c>
      <c r="L113" s="59">
        <f>L68+L96</f>
        <v>823817.09516666643</v>
      </c>
      <c r="M113" s="99">
        <f>F113-L113</f>
        <v>-168264.73916666652</v>
      </c>
      <c r="N113" s="100">
        <f>F113/L113*100</f>
        <v>79.574988167412954</v>
      </c>
      <c r="O113" s="100">
        <f>F113/E113*100</f>
        <v>13.904696343913129</v>
      </c>
      <c r="P113" s="50">
        <f>P68+P96</f>
        <v>669896.22899999993</v>
      </c>
      <c r="Q113" s="99">
        <f>F113-P113</f>
        <v>-14343.873000000021</v>
      </c>
      <c r="R113" s="100">
        <f>F113/P113*100</f>
        <v>97.858791798035327</v>
      </c>
    </row>
    <row r="114" spans="1:18" s="15" customFormat="1" ht="3.75" customHeight="1" x14ac:dyDescent="0.3">
      <c r="A114" s="37"/>
      <c r="B114" s="38"/>
      <c r="C114" s="39"/>
      <c r="D114" s="39"/>
      <c r="E114" s="40"/>
      <c r="F114" s="111"/>
      <c r="G114" s="40"/>
      <c r="H114" s="40"/>
      <c r="I114" s="40"/>
      <c r="J114" s="102"/>
      <c r="K114" s="103"/>
      <c r="L114" s="40"/>
      <c r="M114" s="102"/>
      <c r="N114" s="103"/>
      <c r="O114" s="103"/>
      <c r="P114" s="111"/>
      <c r="Q114" s="102"/>
      <c r="R114" s="103"/>
    </row>
    <row r="115" spans="1:18" s="15" customFormat="1" ht="50.25" customHeight="1" x14ac:dyDescent="0.4">
      <c r="A115" s="37"/>
      <c r="B115" s="22" t="s">
        <v>102</v>
      </c>
      <c r="C115" s="22"/>
      <c r="D115" s="22"/>
      <c r="E115" s="22"/>
      <c r="F115" s="22" t="s">
        <v>103</v>
      </c>
      <c r="G115" s="22"/>
      <c r="H115" s="22"/>
      <c r="I115" s="40"/>
      <c r="J115" s="102"/>
      <c r="K115" s="103"/>
      <c r="L115" s="40"/>
      <c r="M115" s="102"/>
      <c r="N115" s="103"/>
      <c r="O115" s="103"/>
      <c r="P115" s="22"/>
      <c r="Q115" s="102"/>
      <c r="R115" s="103"/>
    </row>
    <row r="116" spans="1:18" s="8" customFormat="1" ht="18" customHeight="1" x14ac:dyDescent="0.45">
      <c r="A116" s="6"/>
      <c r="B116" s="31" t="s">
        <v>55</v>
      </c>
      <c r="C116" s="19"/>
      <c r="D116" s="19"/>
      <c r="E116" s="19"/>
      <c r="F116" s="21"/>
      <c r="G116" s="21"/>
      <c r="H116" s="21"/>
      <c r="I116" s="7"/>
      <c r="J116" s="104"/>
      <c r="K116" s="105"/>
      <c r="L116" s="7"/>
      <c r="M116" s="104"/>
      <c r="N116" s="105"/>
      <c r="O116" s="105"/>
      <c r="P116" s="21"/>
      <c r="Q116" s="104"/>
      <c r="R116" s="105"/>
    </row>
    <row r="117" spans="1:18" s="8" customFormat="1" ht="30.75" x14ac:dyDescent="0.45">
      <c r="A117" s="6"/>
      <c r="B117" s="19"/>
      <c r="C117" s="19"/>
      <c r="D117" s="19"/>
      <c r="E117" s="153"/>
      <c r="F117" s="63"/>
      <c r="G117" s="21"/>
      <c r="H117" s="21"/>
      <c r="I117" s="7"/>
      <c r="J117" s="104"/>
      <c r="K117" s="105"/>
      <c r="L117" s="7"/>
      <c r="M117" s="104"/>
      <c r="N117" s="105"/>
      <c r="O117" s="105"/>
      <c r="P117" s="63"/>
      <c r="Q117" s="104"/>
      <c r="R117" s="105"/>
    </row>
    <row r="118" spans="1:18" s="4" customFormat="1" ht="30.75" x14ac:dyDescent="0.45">
      <c r="A118" s="29"/>
      <c r="B118" s="19"/>
      <c r="C118" s="19"/>
      <c r="D118" s="123">
        <v>4785057.2889999999</v>
      </c>
      <c r="E118" s="123">
        <v>4242798.9189999998</v>
      </c>
      <c r="F118" s="69">
        <v>668172.95400000003</v>
      </c>
      <c r="G118" s="69">
        <v>297255.12099999998</v>
      </c>
      <c r="H118" s="69">
        <v>370917.83299999998</v>
      </c>
      <c r="I118" s="69">
        <v>710663.24300000002</v>
      </c>
      <c r="J118" s="5"/>
      <c r="K118" s="5"/>
      <c r="L118" s="22"/>
      <c r="M118" s="5"/>
      <c r="N118" s="5"/>
      <c r="O118" s="5"/>
      <c r="P118" s="69"/>
      <c r="Q118" s="5"/>
    </row>
    <row r="119" spans="1:18" ht="12" customHeight="1" x14ac:dyDescent="0.45">
      <c r="B119" s="31"/>
      <c r="C119" s="21"/>
      <c r="D119" s="21"/>
      <c r="E119" s="21"/>
      <c r="F119" s="63"/>
      <c r="P119" s="63"/>
    </row>
    <row r="120" spans="1:18" s="2" customFormat="1" ht="30.75" hidden="1" customHeight="1" x14ac:dyDescent="0.45">
      <c r="A120" s="30"/>
      <c r="B120" s="19"/>
      <c r="C120" s="19"/>
      <c r="D120" s="19"/>
      <c r="E120" s="19"/>
      <c r="F120" s="63"/>
      <c r="J120" s="165"/>
      <c r="K120" s="165"/>
      <c r="L120" s="165"/>
      <c r="M120" s="165"/>
      <c r="N120" s="165"/>
      <c r="O120" s="165"/>
      <c r="P120" s="63"/>
      <c r="Q120" s="165"/>
    </row>
    <row r="121" spans="1:18" s="2" customFormat="1" ht="30.75" hidden="1" customHeight="1" x14ac:dyDescent="0.45">
      <c r="A121" s="30"/>
      <c r="B121" s="19"/>
      <c r="C121" s="19"/>
      <c r="D121" s="19"/>
      <c r="E121" s="19"/>
      <c r="F121" s="63"/>
      <c r="J121" s="165"/>
      <c r="K121" s="165"/>
      <c r="L121" s="165"/>
      <c r="M121" s="165"/>
      <c r="N121" s="165"/>
      <c r="O121" s="165"/>
      <c r="P121" s="63"/>
      <c r="Q121" s="165"/>
    </row>
    <row r="122" spans="1:18" s="2" customFormat="1" ht="16.5" customHeight="1" x14ac:dyDescent="0.45">
      <c r="A122" s="30"/>
      <c r="B122" s="31"/>
      <c r="C122" s="21"/>
      <c r="D122" s="21"/>
      <c r="E122" s="21"/>
      <c r="F122" s="63"/>
      <c r="J122" s="165"/>
      <c r="K122" s="165"/>
      <c r="L122" s="165"/>
      <c r="M122" s="165"/>
      <c r="N122" s="165"/>
      <c r="O122" s="165"/>
      <c r="P122" s="63"/>
      <c r="Q122" s="165"/>
    </row>
    <row r="123" spans="1:18" ht="18.75" x14ac:dyDescent="0.3">
      <c r="B123" s="29"/>
      <c r="D123" s="123">
        <f>D118-D111</f>
        <v>0</v>
      </c>
      <c r="E123" s="123">
        <f t="shared" ref="E123:H123" si="59">E118-E111</f>
        <v>-542258.37000000011</v>
      </c>
      <c r="F123" s="123">
        <f t="shared" si="59"/>
        <v>0</v>
      </c>
      <c r="G123" s="123">
        <f t="shared" si="59"/>
        <v>0</v>
      </c>
      <c r="H123" s="123">
        <f t="shared" si="59"/>
        <v>0</v>
      </c>
      <c r="I123" s="123">
        <f>I118-I111</f>
        <v>0</v>
      </c>
      <c r="J123" s="215" t="s">
        <v>52</v>
      </c>
      <c r="K123" s="215"/>
      <c r="L123" s="107">
        <f>E45/12*2</f>
        <v>625270.23149999988</v>
      </c>
      <c r="P123" s="123"/>
    </row>
    <row r="124" spans="1:18" ht="18.75" x14ac:dyDescent="0.3">
      <c r="B124" s="29"/>
      <c r="I124" s="125"/>
      <c r="J124" s="165"/>
      <c r="K124" s="165"/>
      <c r="L124" s="107">
        <f>L123-L45</f>
        <v>0</v>
      </c>
    </row>
    <row r="125" spans="1:18" ht="18.75" x14ac:dyDescent="0.3">
      <c r="B125" s="4"/>
      <c r="C125" s="3"/>
      <c r="D125" s="3"/>
      <c r="E125" s="124">
        <v>4242798.9189999998</v>
      </c>
      <c r="F125" s="124"/>
      <c r="J125" s="215" t="s">
        <v>53</v>
      </c>
      <c r="K125" s="215"/>
      <c r="L125" s="106">
        <f>E84/12*2</f>
        <v>28148.849666666665</v>
      </c>
      <c r="P125" s="124"/>
    </row>
    <row r="126" spans="1:18" ht="18.75" x14ac:dyDescent="0.3">
      <c r="B126" s="4"/>
      <c r="C126" s="3"/>
      <c r="D126" s="3"/>
      <c r="E126" s="3"/>
      <c r="F126" s="3"/>
      <c r="J126" s="165"/>
      <c r="K126" s="165"/>
      <c r="L126" s="107">
        <f>L125-L84</f>
        <v>0</v>
      </c>
      <c r="P126" s="3"/>
    </row>
    <row r="127" spans="1:18" ht="22.5" x14ac:dyDescent="0.3">
      <c r="B127" s="4"/>
      <c r="C127" s="3"/>
      <c r="D127" s="3"/>
      <c r="E127" s="154"/>
      <c r="F127" s="154"/>
      <c r="J127" s="215" t="s">
        <v>54</v>
      </c>
      <c r="K127" s="215"/>
      <c r="L127" s="107">
        <f>L125+L90</f>
        <v>108428.84966666666</v>
      </c>
      <c r="P127" s="154"/>
    </row>
    <row r="128" spans="1:18" ht="18.75" x14ac:dyDescent="0.3">
      <c r="B128" s="4"/>
      <c r="C128" s="3"/>
      <c r="D128" s="3"/>
      <c r="E128" s="3"/>
      <c r="J128" s="165"/>
      <c r="K128" s="165"/>
      <c r="L128" s="107">
        <f>L127-L94</f>
        <v>0</v>
      </c>
    </row>
    <row r="129" spans="2:43" ht="18.75" x14ac:dyDescent="0.3">
      <c r="B129" s="4"/>
      <c r="C129" s="3"/>
      <c r="D129" s="3"/>
      <c r="E129" s="3"/>
    </row>
    <row r="130" spans="2:43" ht="18.75" x14ac:dyDescent="0.3">
      <c r="B130" s="156"/>
      <c r="C130" s="3"/>
      <c r="D130" s="3"/>
      <c r="E130" s="3"/>
    </row>
    <row r="131" spans="2:43" ht="18.75" x14ac:dyDescent="0.3">
      <c r="B131" s="4"/>
      <c r="C131" s="3"/>
      <c r="D131" s="3"/>
      <c r="E131" s="3"/>
    </row>
    <row r="132" spans="2:43" s="20" customFormat="1" ht="18.75" x14ac:dyDescent="0.3">
      <c r="B132" s="4"/>
      <c r="C132" s="3"/>
      <c r="D132" s="3"/>
      <c r="E132" s="3"/>
      <c r="F132" s="33"/>
      <c r="G132" s="3"/>
      <c r="H132" s="3"/>
      <c r="I132" s="3"/>
      <c r="J132" s="1"/>
      <c r="K132" s="1"/>
      <c r="L132" s="1"/>
      <c r="M132" s="1"/>
      <c r="N132" s="1"/>
      <c r="O132" s="1"/>
      <c r="P132" s="33"/>
      <c r="Q132" s="1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spans="2:43" s="20" customFormat="1" ht="18.75" x14ac:dyDescent="0.3">
      <c r="B133" s="4"/>
      <c r="C133" s="3"/>
      <c r="D133" s="3"/>
      <c r="E133" s="124"/>
      <c r="F133" s="157"/>
      <c r="G133" s="3"/>
      <c r="H133" s="3"/>
      <c r="I133" s="3"/>
      <c r="J133" s="1"/>
      <c r="K133" s="1"/>
      <c r="L133" s="1"/>
      <c r="M133" s="1"/>
      <c r="N133" s="1"/>
      <c r="O133" s="1"/>
      <c r="P133" s="157"/>
      <c r="Q133" s="1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spans="2:43" s="20" customFormat="1" ht="18.75" x14ac:dyDescent="0.3">
      <c r="B134" s="4"/>
      <c r="C134" s="3"/>
      <c r="D134" s="158"/>
      <c r="E134" s="3"/>
      <c r="F134" s="33"/>
      <c r="G134" s="3"/>
      <c r="H134" s="3"/>
      <c r="I134" s="3"/>
      <c r="J134" s="1"/>
      <c r="K134" s="1"/>
      <c r="L134" s="1"/>
      <c r="M134" s="1"/>
      <c r="N134" s="1"/>
      <c r="O134" s="1"/>
      <c r="P134" s="33"/>
      <c r="Q134" s="1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spans="2:43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1"/>
      <c r="K135" s="1"/>
      <c r="L135" s="1"/>
      <c r="M135" s="1"/>
      <c r="N135" s="1"/>
      <c r="O135" s="1"/>
      <c r="P135" s="33"/>
      <c r="Q135" s="1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spans="2:43" s="20" customFormat="1" ht="22.5" x14ac:dyDescent="0.3">
      <c r="B136" s="4"/>
      <c r="C136" s="3"/>
      <c r="D136" s="155"/>
      <c r="E136" s="3"/>
      <c r="F136" s="33"/>
      <c r="G136" s="3"/>
      <c r="H136" s="3"/>
      <c r="I136" s="3"/>
      <c r="J136" s="1"/>
      <c r="K136" s="1"/>
      <c r="L136" s="1"/>
      <c r="M136" s="1"/>
      <c r="N136" s="1"/>
      <c r="O136" s="1"/>
      <c r="P136" s="33"/>
      <c r="Q136" s="1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spans="2:43" s="20" customFormat="1" ht="18.75" x14ac:dyDescent="0.3">
      <c r="B137" s="4"/>
      <c r="C137" s="3"/>
      <c r="D137" s="3"/>
      <c r="E137" s="3"/>
      <c r="F137" s="157"/>
      <c r="G137" s="3"/>
      <c r="H137" s="3"/>
      <c r="I137" s="3"/>
      <c r="J137" s="1"/>
      <c r="K137" s="1"/>
      <c r="L137" s="1"/>
      <c r="M137" s="1"/>
      <c r="N137" s="1"/>
      <c r="O137" s="1"/>
      <c r="P137" s="157"/>
      <c r="Q137" s="1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spans="2:43" s="20" customFormat="1" ht="18.75" x14ac:dyDescent="0.3">
      <c r="B138" s="4"/>
      <c r="C138" s="3"/>
      <c r="D138" s="3"/>
      <c r="E138" s="3"/>
      <c r="F138" s="33"/>
      <c r="G138" s="3"/>
      <c r="H138" s="3"/>
      <c r="I138" s="3"/>
      <c r="J138" s="1"/>
      <c r="K138" s="1"/>
      <c r="L138" s="1"/>
      <c r="M138" s="1"/>
      <c r="N138" s="1"/>
      <c r="O138" s="1"/>
      <c r="P138" s="33"/>
      <c r="Q138" s="1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2:43" s="20" customFormat="1" ht="18.75" x14ac:dyDescent="0.3">
      <c r="B139" s="4"/>
      <c r="C139" s="3"/>
      <c r="D139" s="3"/>
      <c r="E139" s="3"/>
      <c r="F139" s="33"/>
      <c r="G139" s="3"/>
      <c r="H139" s="3"/>
      <c r="I139" s="3"/>
      <c r="J139" s="1"/>
      <c r="K139" s="1"/>
      <c r="L139" s="1"/>
      <c r="M139" s="1"/>
      <c r="N139" s="1"/>
      <c r="O139" s="1"/>
      <c r="P139" s="33"/>
      <c r="Q139" s="1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</row>
    <row r="140" spans="2:43" s="20" customFormat="1" ht="18.75" x14ac:dyDescent="0.3">
      <c r="B140" s="29"/>
      <c r="F140" s="33"/>
      <c r="G140" s="3"/>
      <c r="H140" s="3"/>
      <c r="I140" s="3"/>
      <c r="J140" s="1"/>
      <c r="K140" s="1"/>
      <c r="L140" s="1"/>
      <c r="M140" s="1"/>
      <c r="N140" s="1"/>
      <c r="O140" s="1"/>
      <c r="P140" s="33"/>
      <c r="Q140" s="1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</row>
    <row r="141" spans="2:43" s="20" customFormat="1" ht="18.75" x14ac:dyDescent="0.3">
      <c r="B141" s="29"/>
      <c r="F141" s="33"/>
      <c r="G141" s="3"/>
      <c r="H141" s="3"/>
      <c r="I141" s="3"/>
      <c r="J141" s="1"/>
      <c r="K141" s="1"/>
      <c r="L141" s="1"/>
      <c r="M141" s="1"/>
      <c r="N141" s="1"/>
      <c r="O141" s="1"/>
      <c r="P141" s="33"/>
      <c r="Q141" s="1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</row>
  </sheetData>
  <mergeCells count="28">
    <mergeCell ref="G3:G4"/>
    <mergeCell ref="H3:H4"/>
    <mergeCell ref="B3:B4"/>
    <mergeCell ref="C3:C4"/>
    <mergeCell ref="D3:D4"/>
    <mergeCell ref="E3:E4"/>
    <mergeCell ref="F3:F4"/>
    <mergeCell ref="J125:K125"/>
    <mergeCell ref="J127:K127"/>
    <mergeCell ref="C19:C21"/>
    <mergeCell ref="A51:A53"/>
    <mergeCell ref="C51:C53"/>
    <mergeCell ref="A1:R1"/>
    <mergeCell ref="B6:R6"/>
    <mergeCell ref="B69:R69"/>
    <mergeCell ref="A97:R97"/>
    <mergeCell ref="J123:K123"/>
    <mergeCell ref="R3:R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3:A4"/>
  </mergeCells>
  <printOptions horizontalCentered="1"/>
  <pageMargins left="0.39370078740157483" right="0" top="0" bottom="0" header="0.23622047244094491" footer="0.11811023622047245"/>
  <pageSetup paperSize="8" scale="49" fitToHeight="6" orientation="landscape" horizontalDpi="300" verticalDpi="300" r:id="rId1"/>
  <headerFooter alignWithMargins="0"/>
  <rowBreaks count="2" manualBreakCount="2">
    <brk id="45" max="16" man="1"/>
    <brk id="7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41"/>
  <sheetViews>
    <sheetView showGridLines="0" tabSelected="1" view="pageBreakPreview" zoomScale="60" zoomScaleNormal="75" workbookViewId="0">
      <pane xSplit="3" ySplit="6" topLeftCell="D87" activePane="bottomRight" state="frozen"/>
      <selection pane="topRight" activeCell="D1" sqref="D1"/>
      <selection pane="bottomLeft" activeCell="A7" sqref="A7"/>
      <selection pane="bottomRight" sqref="A1:O1"/>
    </sheetView>
  </sheetViews>
  <sheetFormatPr defaultRowHeight="12.75" x14ac:dyDescent="0.2"/>
  <cols>
    <col min="1" max="1" width="12.28515625" style="20" customWidth="1"/>
    <col min="2" max="2" width="113.140625" style="20" customWidth="1"/>
    <col min="3" max="3" width="16.140625" style="20" customWidth="1"/>
    <col min="4" max="4" width="23.5703125" style="20" customWidth="1"/>
    <col min="5" max="5" width="39.140625" style="20" hidden="1" customWidth="1"/>
    <col min="6" max="6" width="23.140625" style="3" customWidth="1"/>
    <col min="7" max="8" width="21.28515625" style="3" hidden="1" customWidth="1"/>
    <col min="9" max="9" width="16.85546875" style="1" customWidth="1"/>
    <col min="10" max="10" width="20.7109375" style="1" hidden="1" customWidth="1"/>
    <col min="11" max="11" width="22.42578125" style="1" hidden="1" customWidth="1"/>
    <col min="12" max="12" width="14.7109375" style="1" hidden="1" customWidth="1"/>
    <col min="13" max="13" width="20.42578125" style="3" customWidth="1"/>
    <col min="14" max="14" width="21.85546875" style="1" customWidth="1"/>
    <col min="15" max="15" width="14.7109375" style="3" bestFit="1" customWidth="1"/>
    <col min="16" max="16" width="22" style="3" hidden="1" customWidth="1"/>
    <col min="17" max="17" width="19.140625" style="3" hidden="1" customWidth="1"/>
    <col min="18" max="18" width="15.85546875" style="3" hidden="1" customWidth="1"/>
    <col min="19" max="19" width="0" style="3" hidden="1" customWidth="1"/>
    <col min="20" max="20" width="24.140625" style="3" hidden="1" customWidth="1"/>
    <col min="21" max="21" width="0" style="3" hidden="1" customWidth="1"/>
    <col min="22" max="22" width="15.140625" style="3" bestFit="1" customWidth="1"/>
    <col min="23" max="16384" width="9.140625" style="3"/>
  </cols>
  <sheetData>
    <row r="1" spans="1:30" ht="30" customHeight="1" x14ac:dyDescent="0.2">
      <c r="A1" s="205" t="s">
        <v>217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30" ht="18.75" x14ac:dyDescent="0.3">
      <c r="A2" s="23" t="s">
        <v>51</v>
      </c>
      <c r="B2" s="18"/>
      <c r="C2" s="18"/>
      <c r="D2" s="108"/>
      <c r="E2" s="18"/>
      <c r="F2" s="108"/>
      <c r="G2" s="18"/>
      <c r="H2" s="18"/>
      <c r="M2" s="108"/>
      <c r="N2" s="5" t="s">
        <v>14</v>
      </c>
      <c r="O2" s="5"/>
    </row>
    <row r="3" spans="1:30" s="73" customFormat="1" ht="15" customHeight="1" x14ac:dyDescent="0.25">
      <c r="A3" s="218" t="s">
        <v>0</v>
      </c>
      <c r="B3" s="228" t="s">
        <v>1</v>
      </c>
      <c r="C3" s="228" t="s">
        <v>2</v>
      </c>
      <c r="D3" s="216" t="s">
        <v>153</v>
      </c>
      <c r="E3" s="216" t="s">
        <v>154</v>
      </c>
      <c r="F3" s="216" t="s">
        <v>190</v>
      </c>
      <c r="G3" s="226" t="s">
        <v>67</v>
      </c>
      <c r="H3" s="226" t="s">
        <v>185</v>
      </c>
      <c r="I3" s="216" t="s">
        <v>216</v>
      </c>
      <c r="J3" s="216" t="s">
        <v>188</v>
      </c>
      <c r="K3" s="216" t="s">
        <v>189</v>
      </c>
      <c r="L3" s="216" t="s">
        <v>3</v>
      </c>
      <c r="M3" s="216" t="s">
        <v>179</v>
      </c>
      <c r="N3" s="216" t="s">
        <v>180</v>
      </c>
      <c r="O3" s="216" t="s">
        <v>3</v>
      </c>
    </row>
    <row r="4" spans="1:30" s="73" customFormat="1" ht="79.5" customHeight="1" x14ac:dyDescent="0.25">
      <c r="A4" s="218"/>
      <c r="B4" s="228"/>
      <c r="C4" s="228"/>
      <c r="D4" s="216"/>
      <c r="E4" s="216"/>
      <c r="F4" s="216"/>
      <c r="G4" s="227"/>
      <c r="H4" s="227"/>
      <c r="I4" s="216"/>
      <c r="J4" s="216"/>
      <c r="K4" s="216"/>
      <c r="L4" s="216"/>
      <c r="M4" s="216"/>
      <c r="N4" s="216"/>
      <c r="O4" s="216"/>
    </row>
    <row r="5" spans="1:30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O5" si="0">D5+1</f>
        <v>5</v>
      </c>
      <c r="F5" s="75">
        <v>5</v>
      </c>
      <c r="G5" s="75">
        <f t="shared" si="0"/>
        <v>6</v>
      </c>
      <c r="H5" s="75">
        <f t="shared" si="0"/>
        <v>7</v>
      </c>
      <c r="I5" s="75">
        <v>6</v>
      </c>
      <c r="J5" s="75" t="e">
        <f>#REF!+1</f>
        <v>#REF!</v>
      </c>
      <c r="K5" s="75" t="e">
        <f t="shared" si="0"/>
        <v>#REF!</v>
      </c>
      <c r="L5" s="75" t="e">
        <f t="shared" si="0"/>
        <v>#REF!</v>
      </c>
      <c r="M5" s="75">
        <f>I5+1</f>
        <v>7</v>
      </c>
      <c r="N5" s="75">
        <f t="shared" si="0"/>
        <v>8</v>
      </c>
      <c r="O5" s="75">
        <f t="shared" si="0"/>
        <v>9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s="80" customFormat="1" ht="26.25" customHeight="1" x14ac:dyDescent="0.2">
      <c r="A6" s="79"/>
      <c r="B6" s="206" t="s">
        <v>6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8"/>
    </row>
    <row r="7" spans="1:30" s="85" customFormat="1" ht="40.5" customHeight="1" x14ac:dyDescent="0.25">
      <c r="A7" s="81">
        <v>1</v>
      </c>
      <c r="B7" s="90" t="s">
        <v>72</v>
      </c>
      <c r="C7" s="82" t="s">
        <v>15</v>
      </c>
      <c r="D7" s="129">
        <v>2398057.0789999999</v>
      </c>
      <c r="E7" s="129">
        <v>2398057.0789999999</v>
      </c>
      <c r="F7" s="129">
        <f>SUM(G7:H7)</f>
        <v>326705.473</v>
      </c>
      <c r="G7" s="129">
        <v>146999.421</v>
      </c>
      <c r="H7" s="129">
        <v>179706.052</v>
      </c>
      <c r="I7" s="133">
        <f>F7/E7*100</f>
        <v>13.623757159952071</v>
      </c>
      <c r="J7" s="132">
        <f>E7/12*2</f>
        <v>399676.1798333333</v>
      </c>
      <c r="K7" s="132">
        <f t="shared" ref="K7:K23" si="1">F7-J7</f>
        <v>-72970.706833333301</v>
      </c>
      <c r="L7" s="133">
        <f>F7/J7*100</f>
        <v>81.742542959712438</v>
      </c>
      <c r="M7" s="129">
        <v>292833.929</v>
      </c>
      <c r="N7" s="132">
        <f t="shared" ref="N7:N38" si="2">F7-M7</f>
        <v>33871.543999999994</v>
      </c>
      <c r="O7" s="133">
        <f>F7/M7*100</f>
        <v>111.56680993751922</v>
      </c>
      <c r="P7" s="83"/>
      <c r="Q7" s="83"/>
      <c r="R7" s="83">
        <f>P7-Q7</f>
        <v>0</v>
      </c>
      <c r="S7" s="84" t="e">
        <f>P7/Q7*100</f>
        <v>#DIV/0!</v>
      </c>
    </row>
    <row r="8" spans="1:30" s="85" customFormat="1" ht="27.75" customHeight="1" x14ac:dyDescent="0.25">
      <c r="A8" s="81">
        <f>A7+1</f>
        <v>2</v>
      </c>
      <c r="B8" s="90" t="s">
        <v>38</v>
      </c>
      <c r="C8" s="82" t="s">
        <v>17</v>
      </c>
      <c r="D8" s="129">
        <v>1100</v>
      </c>
      <c r="E8" s="129">
        <v>1100</v>
      </c>
      <c r="F8" s="129">
        <f t="shared" ref="F8:F68" si="3">SUM(G8:H8)</f>
        <v>447.19400000000002</v>
      </c>
      <c r="G8" s="129">
        <v>70</v>
      </c>
      <c r="H8" s="129">
        <v>377.19400000000002</v>
      </c>
      <c r="I8" s="133">
        <f>F8/E8*100</f>
        <v>40.654000000000003</v>
      </c>
      <c r="J8" s="132">
        <f>E8/12*2</f>
        <v>183.33333333333334</v>
      </c>
      <c r="K8" s="132">
        <f t="shared" si="1"/>
        <v>263.8606666666667</v>
      </c>
      <c r="L8" s="133">
        <f>F8/J8*100</f>
        <v>243.92399999999998</v>
      </c>
      <c r="M8" s="129">
        <v>283.42700000000002</v>
      </c>
      <c r="N8" s="132">
        <f t="shared" si="2"/>
        <v>163.767</v>
      </c>
      <c r="O8" s="133">
        <f>F8/M8*100</f>
        <v>157.78101592297133</v>
      </c>
      <c r="P8" s="83"/>
      <c r="Q8" s="83"/>
      <c r="R8" s="83">
        <f>M7/0.5</f>
        <v>585667.85800000001</v>
      </c>
      <c r="S8" s="84">
        <f>Q8/R8*100</f>
        <v>0</v>
      </c>
    </row>
    <row r="9" spans="1:30" s="85" customFormat="1" ht="23.25" x14ac:dyDescent="0.25">
      <c r="A9" s="81">
        <v>3</v>
      </c>
      <c r="B9" s="90" t="s">
        <v>118</v>
      </c>
      <c r="C9" s="82" t="s">
        <v>119</v>
      </c>
      <c r="D9" s="129">
        <f>SUM(D11:D13)</f>
        <v>506.88</v>
      </c>
      <c r="E9" s="129">
        <f>SUM(E11:E13)</f>
        <v>506.88</v>
      </c>
      <c r="F9" s="129">
        <f>SUM(G9:H9)</f>
        <v>122.74199999999999</v>
      </c>
      <c r="G9" s="129">
        <f>SUM(G10:G13)</f>
        <v>0.54200000000000004</v>
      </c>
      <c r="H9" s="129">
        <f>SUM(H10:H13)</f>
        <v>122.19999999999999</v>
      </c>
      <c r="I9" s="133">
        <f>F9/E9*100</f>
        <v>24.21519886363636</v>
      </c>
      <c r="J9" s="132">
        <f>E9/12*2</f>
        <v>84.48</v>
      </c>
      <c r="K9" s="132">
        <f t="shared" si="1"/>
        <v>38.261999999999986</v>
      </c>
      <c r="L9" s="133">
        <f>F9/J9*100</f>
        <v>145.29119318181816</v>
      </c>
      <c r="M9" s="129">
        <f>SUM(M10:M13)</f>
        <v>145.703</v>
      </c>
      <c r="N9" s="132">
        <f t="shared" si="2"/>
        <v>-22.961000000000013</v>
      </c>
      <c r="O9" s="133">
        <f>F9/M9*100</f>
        <v>84.241230448240586</v>
      </c>
      <c r="P9" s="83"/>
      <c r="Q9" s="83"/>
      <c r="R9" s="83"/>
      <c r="S9" s="84"/>
    </row>
    <row r="10" spans="1:30" s="89" customFormat="1" ht="39" x14ac:dyDescent="0.25">
      <c r="A10" s="86" t="s">
        <v>120</v>
      </c>
      <c r="B10" s="197" t="s">
        <v>194</v>
      </c>
      <c r="C10" s="72" t="s">
        <v>193</v>
      </c>
      <c r="D10" s="134">
        <v>0</v>
      </c>
      <c r="E10" s="134"/>
      <c r="F10" s="134">
        <f t="shared" si="3"/>
        <v>8.5109999999999992</v>
      </c>
      <c r="G10" s="134"/>
      <c r="H10" s="134">
        <v>8.5109999999999992</v>
      </c>
      <c r="I10" s="138"/>
      <c r="J10" s="137"/>
      <c r="K10" s="137">
        <f t="shared" si="1"/>
        <v>8.5109999999999992</v>
      </c>
      <c r="L10" s="138"/>
      <c r="M10" s="134">
        <v>0</v>
      </c>
      <c r="N10" s="132">
        <f t="shared" si="2"/>
        <v>8.5109999999999992</v>
      </c>
      <c r="O10" s="138"/>
    </row>
    <row r="11" spans="1:30" s="89" customFormat="1" ht="58.5" x14ac:dyDescent="0.25">
      <c r="A11" s="86" t="s">
        <v>121</v>
      </c>
      <c r="B11" s="197" t="s">
        <v>111</v>
      </c>
      <c r="C11" s="72" t="s">
        <v>112</v>
      </c>
      <c r="D11" s="134">
        <v>166.79</v>
      </c>
      <c r="E11" s="134">
        <v>166.79</v>
      </c>
      <c r="F11" s="134">
        <f t="shared" si="3"/>
        <v>53.468000000000004</v>
      </c>
      <c r="G11" s="134">
        <v>0</v>
      </c>
      <c r="H11" s="134">
        <v>53.468000000000004</v>
      </c>
      <c r="I11" s="138">
        <f t="shared" ref="I11:I23" si="4">F11/E11*100</f>
        <v>32.057077762455791</v>
      </c>
      <c r="J11" s="137">
        <f t="shared" ref="J11:J44" si="5">E11/12*2</f>
        <v>27.798333333333332</v>
      </c>
      <c r="K11" s="137">
        <f t="shared" si="1"/>
        <v>25.669666666666672</v>
      </c>
      <c r="L11" s="138">
        <f t="shared" ref="L11:L23" si="6">F11/J11*100</f>
        <v>192.34246657473471</v>
      </c>
      <c r="M11" s="134">
        <v>43.426000000000002</v>
      </c>
      <c r="N11" s="137">
        <f t="shared" si="2"/>
        <v>10.042000000000002</v>
      </c>
      <c r="O11" s="138">
        <f>F11/M11*100</f>
        <v>123.12439552341917</v>
      </c>
    </row>
    <row r="12" spans="1:30" s="89" customFormat="1" ht="39" x14ac:dyDescent="0.25">
      <c r="A12" s="86" t="s">
        <v>122</v>
      </c>
      <c r="B12" s="197" t="s">
        <v>157</v>
      </c>
      <c r="C12" s="72" t="s">
        <v>117</v>
      </c>
      <c r="D12" s="134">
        <v>82.45</v>
      </c>
      <c r="E12" s="134">
        <v>82.45</v>
      </c>
      <c r="F12" s="134">
        <f t="shared" si="3"/>
        <v>16.735000000000003</v>
      </c>
      <c r="G12" s="134">
        <v>0.54200000000000004</v>
      </c>
      <c r="H12" s="134">
        <v>16.193000000000001</v>
      </c>
      <c r="I12" s="138">
        <f t="shared" si="4"/>
        <v>20.297149787750154</v>
      </c>
      <c r="J12" s="137">
        <f t="shared" si="5"/>
        <v>13.741666666666667</v>
      </c>
      <c r="K12" s="137">
        <f t="shared" si="1"/>
        <v>2.9933333333333358</v>
      </c>
      <c r="L12" s="138">
        <f t="shared" si="6"/>
        <v>121.78289872650092</v>
      </c>
      <c r="M12" s="134">
        <v>18.195</v>
      </c>
      <c r="N12" s="137">
        <f t="shared" si="2"/>
        <v>-1.4599999999999973</v>
      </c>
      <c r="O12" s="138">
        <f>F12/M12*100</f>
        <v>91.975817532289099</v>
      </c>
    </row>
    <row r="13" spans="1:30" s="89" customFormat="1" ht="39" x14ac:dyDescent="0.25">
      <c r="A13" s="86" t="s">
        <v>195</v>
      </c>
      <c r="B13" s="197" t="s">
        <v>156</v>
      </c>
      <c r="C13" s="72" t="s">
        <v>155</v>
      </c>
      <c r="D13" s="134">
        <v>257.64</v>
      </c>
      <c r="E13" s="134">
        <v>257.64</v>
      </c>
      <c r="F13" s="134">
        <f t="shared" si="3"/>
        <v>44.027999999999999</v>
      </c>
      <c r="G13" s="134">
        <v>0</v>
      </c>
      <c r="H13" s="134">
        <v>44.027999999999999</v>
      </c>
      <c r="I13" s="138">
        <f t="shared" si="4"/>
        <v>17.088961341406613</v>
      </c>
      <c r="J13" s="137">
        <f t="shared" si="5"/>
        <v>42.94</v>
      </c>
      <c r="K13" s="137">
        <f t="shared" si="1"/>
        <v>1.088000000000001</v>
      </c>
      <c r="L13" s="138">
        <f t="shared" si="6"/>
        <v>102.53376804843968</v>
      </c>
      <c r="M13" s="134">
        <v>84.081999999999994</v>
      </c>
      <c r="N13" s="137">
        <f t="shared" si="2"/>
        <v>-40.053999999999995</v>
      </c>
      <c r="O13" s="138">
        <f>F13/M13*100</f>
        <v>52.363169287124478</v>
      </c>
    </row>
    <row r="14" spans="1:30" s="85" customFormat="1" ht="23.25" x14ac:dyDescent="0.25">
      <c r="A14" s="81">
        <v>4</v>
      </c>
      <c r="B14" s="115" t="s">
        <v>98</v>
      </c>
      <c r="C14" s="109" t="s">
        <v>97</v>
      </c>
      <c r="D14" s="129">
        <f>SUM(D15:D17)</f>
        <v>247766</v>
      </c>
      <c r="E14" s="129">
        <f>SUM(E15:E17)</f>
        <v>247766</v>
      </c>
      <c r="F14" s="129">
        <f t="shared" si="3"/>
        <v>15822.485000000001</v>
      </c>
      <c r="G14" s="129">
        <f t="shared" ref="G14:H14" si="7">SUM(G15:G17)</f>
        <v>9113.7909999999993</v>
      </c>
      <c r="H14" s="129">
        <f t="shared" si="7"/>
        <v>6708.6940000000004</v>
      </c>
      <c r="I14" s="133">
        <f t="shared" si="4"/>
        <v>6.3860598306466594</v>
      </c>
      <c r="J14" s="132">
        <f t="shared" si="5"/>
        <v>41294.333333333336</v>
      </c>
      <c r="K14" s="132">
        <f t="shared" si="1"/>
        <v>-25471.848333333335</v>
      </c>
      <c r="L14" s="133">
        <f t="shared" si="6"/>
        <v>38.316358983879951</v>
      </c>
      <c r="M14" s="129">
        <f t="shared" ref="M14" si="8">SUM(M15:M17)</f>
        <v>33995.968999999997</v>
      </c>
      <c r="N14" s="132">
        <f t="shared" si="2"/>
        <v>-18173.483999999997</v>
      </c>
      <c r="O14" s="133">
        <f>F14/M14*100</f>
        <v>46.542238581285922</v>
      </c>
    </row>
    <row r="15" spans="1:30" s="89" customFormat="1" ht="31.5" customHeight="1" x14ac:dyDescent="0.25">
      <c r="A15" s="86" t="s">
        <v>135</v>
      </c>
      <c r="B15" s="197" t="s">
        <v>104</v>
      </c>
      <c r="C15" s="72" t="s">
        <v>95</v>
      </c>
      <c r="D15" s="134">
        <v>25500</v>
      </c>
      <c r="E15" s="134">
        <v>25500</v>
      </c>
      <c r="F15" s="134">
        <f t="shared" si="3"/>
        <v>0</v>
      </c>
      <c r="G15" s="134">
        <v>0</v>
      </c>
      <c r="H15" s="134">
        <v>0</v>
      </c>
      <c r="I15" s="138">
        <f t="shared" si="4"/>
        <v>0</v>
      </c>
      <c r="J15" s="137">
        <f t="shared" si="5"/>
        <v>4250</v>
      </c>
      <c r="K15" s="137">
        <f t="shared" si="1"/>
        <v>-4250</v>
      </c>
      <c r="L15" s="138">
        <f t="shared" si="6"/>
        <v>0</v>
      </c>
      <c r="M15" s="134">
        <v>2856.7510000000002</v>
      </c>
      <c r="N15" s="137">
        <f t="shared" si="2"/>
        <v>-2856.7510000000002</v>
      </c>
      <c r="O15" s="138"/>
      <c r="P15" s="87">
        <f>M15+M16</f>
        <v>11677.198</v>
      </c>
      <c r="Q15" s="87">
        <f>F15+F16</f>
        <v>0</v>
      </c>
    </row>
    <row r="16" spans="1:30" s="89" customFormat="1" ht="39" x14ac:dyDescent="0.25">
      <c r="A16" s="86" t="s">
        <v>136</v>
      </c>
      <c r="B16" s="197" t="s">
        <v>105</v>
      </c>
      <c r="C16" s="72" t="s">
        <v>96</v>
      </c>
      <c r="D16" s="134">
        <v>87500</v>
      </c>
      <c r="E16" s="134">
        <v>87500</v>
      </c>
      <c r="F16" s="134">
        <f t="shared" si="3"/>
        <v>0</v>
      </c>
      <c r="G16" s="134">
        <v>0</v>
      </c>
      <c r="H16" s="134">
        <v>0</v>
      </c>
      <c r="I16" s="138">
        <f t="shared" si="4"/>
        <v>0</v>
      </c>
      <c r="J16" s="137">
        <f t="shared" si="5"/>
        <v>14583.333333333334</v>
      </c>
      <c r="K16" s="137">
        <f t="shared" si="1"/>
        <v>-14583.333333333334</v>
      </c>
      <c r="L16" s="138">
        <f t="shared" si="6"/>
        <v>0</v>
      </c>
      <c r="M16" s="134">
        <v>8820.4470000000001</v>
      </c>
      <c r="N16" s="137">
        <f t="shared" si="2"/>
        <v>-8820.4470000000001</v>
      </c>
      <c r="O16" s="138"/>
    </row>
    <row r="17" spans="1:18" s="89" customFormat="1" ht="39" x14ac:dyDescent="0.25">
      <c r="A17" s="86" t="s">
        <v>137</v>
      </c>
      <c r="B17" s="197" t="s">
        <v>106</v>
      </c>
      <c r="C17" s="72" t="s">
        <v>60</v>
      </c>
      <c r="D17" s="134">
        <v>134766</v>
      </c>
      <c r="E17" s="134">
        <v>134766</v>
      </c>
      <c r="F17" s="134">
        <f t="shared" si="3"/>
        <v>15822.485000000001</v>
      </c>
      <c r="G17" s="134">
        <v>9113.7909999999993</v>
      </c>
      <c r="H17" s="134">
        <v>6708.6940000000004</v>
      </c>
      <c r="I17" s="138">
        <f t="shared" si="4"/>
        <v>11.740709822952377</v>
      </c>
      <c r="J17" s="137">
        <f t="shared" si="5"/>
        <v>22461</v>
      </c>
      <c r="K17" s="137">
        <f t="shared" si="1"/>
        <v>-6638.5149999999994</v>
      </c>
      <c r="L17" s="138">
        <f t="shared" si="6"/>
        <v>70.444258937714267</v>
      </c>
      <c r="M17" s="134">
        <v>22318.771000000001</v>
      </c>
      <c r="N17" s="137">
        <f t="shared" si="2"/>
        <v>-6496.2860000000001</v>
      </c>
      <c r="O17" s="138">
        <f t="shared" ref="O17:O23" si="9">F17/M17*100</f>
        <v>70.893173284496712</v>
      </c>
    </row>
    <row r="18" spans="1:18" s="116" customFormat="1" ht="39" x14ac:dyDescent="0.25">
      <c r="A18" s="81">
        <v>5</v>
      </c>
      <c r="B18" s="90" t="s">
        <v>158</v>
      </c>
      <c r="C18" s="82" t="s">
        <v>40</v>
      </c>
      <c r="D18" s="129">
        <f>D19+D20+D21+D23+D22</f>
        <v>1024661.45</v>
      </c>
      <c r="E18" s="129">
        <f>E19+E20+E21+E23+E22</f>
        <v>1024661.45</v>
      </c>
      <c r="F18" s="129">
        <f t="shared" si="3"/>
        <v>186758.76199999999</v>
      </c>
      <c r="G18" s="129">
        <f t="shared" ref="G18:H18" si="10">G19+G20+G21+G23+G22</f>
        <v>75712.956999999995</v>
      </c>
      <c r="H18" s="129">
        <f t="shared" si="10"/>
        <v>111045.80499999999</v>
      </c>
      <c r="I18" s="133">
        <f t="shared" si="4"/>
        <v>18.226387066674558</v>
      </c>
      <c r="J18" s="132">
        <f t="shared" si="5"/>
        <v>170776.90833333333</v>
      </c>
      <c r="K18" s="132">
        <f t="shared" si="1"/>
        <v>15981.853666666662</v>
      </c>
      <c r="L18" s="133">
        <f t="shared" si="6"/>
        <v>109.35832240004734</v>
      </c>
      <c r="M18" s="129">
        <f>M19+M20+M21+M23+M22</f>
        <v>187252.33900000001</v>
      </c>
      <c r="N18" s="132">
        <f t="shared" si="2"/>
        <v>-493.57700000001932</v>
      </c>
      <c r="O18" s="133">
        <f t="shared" si="9"/>
        <v>99.736410769213407</v>
      </c>
      <c r="P18" s="168">
        <f>M20+M21+M19</f>
        <v>52220.687000000005</v>
      </c>
      <c r="Q18" s="168">
        <f>F19+F20+F21</f>
        <v>49875.544000000002</v>
      </c>
    </row>
    <row r="19" spans="1:18" s="118" customFormat="1" ht="23.25" x14ac:dyDescent="0.25">
      <c r="A19" s="117" t="s">
        <v>160</v>
      </c>
      <c r="B19" s="198" t="s">
        <v>61</v>
      </c>
      <c r="C19" s="219" t="s">
        <v>46</v>
      </c>
      <c r="D19" s="134">
        <f>1213.85+13965.32+18822.08+58666</f>
        <v>92667.25</v>
      </c>
      <c r="E19" s="134">
        <v>92667.25</v>
      </c>
      <c r="F19" s="134">
        <f t="shared" si="3"/>
        <v>12759.032999999999</v>
      </c>
      <c r="G19" s="134">
        <v>9723.7669999999998</v>
      </c>
      <c r="H19" s="134">
        <v>3035.2660000000001</v>
      </c>
      <c r="I19" s="138">
        <f t="shared" si="4"/>
        <v>13.768653974300522</v>
      </c>
      <c r="J19" s="166">
        <f t="shared" si="5"/>
        <v>15444.541666666666</v>
      </c>
      <c r="K19" s="137">
        <f t="shared" si="1"/>
        <v>-2685.5086666666666</v>
      </c>
      <c r="L19" s="138">
        <f t="shared" si="6"/>
        <v>82.611923845803119</v>
      </c>
      <c r="M19" s="134">
        <v>11949.739000000001</v>
      </c>
      <c r="N19" s="137">
        <f t="shared" si="2"/>
        <v>809.29399999999805</v>
      </c>
      <c r="O19" s="138">
        <f t="shared" si="9"/>
        <v>106.77248264585526</v>
      </c>
    </row>
    <row r="20" spans="1:18" s="118" customFormat="1" ht="32.25" customHeight="1" x14ac:dyDescent="0.25">
      <c r="A20" s="86" t="s">
        <v>161</v>
      </c>
      <c r="B20" s="198" t="s">
        <v>7</v>
      </c>
      <c r="C20" s="219"/>
      <c r="D20" s="134">
        <v>300000</v>
      </c>
      <c r="E20" s="134">
        <v>300000</v>
      </c>
      <c r="F20" s="134">
        <f t="shared" si="3"/>
        <v>36743.26</v>
      </c>
      <c r="G20" s="134">
        <v>15633.511</v>
      </c>
      <c r="H20" s="134">
        <v>21109.749</v>
      </c>
      <c r="I20" s="138">
        <f t="shared" si="4"/>
        <v>12.247753333333335</v>
      </c>
      <c r="J20" s="132">
        <f t="shared" si="5"/>
        <v>50000</v>
      </c>
      <c r="K20" s="137">
        <f t="shared" si="1"/>
        <v>-13256.739999999998</v>
      </c>
      <c r="L20" s="138">
        <f t="shared" si="6"/>
        <v>73.486519999999999</v>
      </c>
      <c r="M20" s="134">
        <v>39750.576000000001</v>
      </c>
      <c r="N20" s="137">
        <f t="shared" si="2"/>
        <v>-3007.3159999999989</v>
      </c>
      <c r="O20" s="138">
        <f t="shared" si="9"/>
        <v>92.43453478510601</v>
      </c>
    </row>
    <row r="21" spans="1:18" s="118" customFormat="1" ht="27" customHeight="1" x14ac:dyDescent="0.25">
      <c r="A21" s="86" t="s">
        <v>162</v>
      </c>
      <c r="B21" s="198" t="s">
        <v>62</v>
      </c>
      <c r="C21" s="219"/>
      <c r="D21" s="134">
        <f>250+225</f>
        <v>475</v>
      </c>
      <c r="E21" s="134">
        <v>475</v>
      </c>
      <c r="F21" s="134">
        <f t="shared" si="3"/>
        <v>373.25099999999998</v>
      </c>
      <c r="G21" s="134">
        <v>324.197</v>
      </c>
      <c r="H21" s="134">
        <v>49.054000000000002</v>
      </c>
      <c r="I21" s="138">
        <f t="shared" si="4"/>
        <v>78.579157894736838</v>
      </c>
      <c r="J21" s="132">
        <f t="shared" si="5"/>
        <v>79.166666666666671</v>
      </c>
      <c r="K21" s="137">
        <f t="shared" si="1"/>
        <v>294.08433333333329</v>
      </c>
      <c r="L21" s="138">
        <f t="shared" si="6"/>
        <v>471.47494736842106</v>
      </c>
      <c r="M21" s="134">
        <v>520.37199999999996</v>
      </c>
      <c r="N21" s="137">
        <f t="shared" si="2"/>
        <v>-147.12099999999998</v>
      </c>
      <c r="O21" s="138">
        <f t="shared" si="9"/>
        <v>71.727725550183337</v>
      </c>
      <c r="P21" s="138">
        <f>100-O21</f>
        <v>28.272274449816663</v>
      </c>
      <c r="Q21" s="119"/>
      <c r="R21" s="120" t="e">
        <f>F19/#REF!*100</f>
        <v>#REF!</v>
      </c>
    </row>
    <row r="22" spans="1:18" s="122" customFormat="1" ht="33" customHeight="1" x14ac:dyDescent="0.25">
      <c r="A22" s="86" t="s">
        <v>163</v>
      </c>
      <c r="B22" s="198" t="s">
        <v>42</v>
      </c>
      <c r="C22" s="121" t="s">
        <v>41</v>
      </c>
      <c r="D22" s="134">
        <v>950</v>
      </c>
      <c r="E22" s="134">
        <v>950</v>
      </c>
      <c r="F22" s="134">
        <f t="shared" si="3"/>
        <v>194.29400000000001</v>
      </c>
      <c r="G22" s="134">
        <v>59.935000000000002</v>
      </c>
      <c r="H22" s="134">
        <v>134.35900000000001</v>
      </c>
      <c r="I22" s="138">
        <f t="shared" si="4"/>
        <v>20.452000000000002</v>
      </c>
      <c r="J22" s="132">
        <f t="shared" si="5"/>
        <v>158.33333333333334</v>
      </c>
      <c r="K22" s="137">
        <f t="shared" si="1"/>
        <v>35.960666666666668</v>
      </c>
      <c r="L22" s="138">
        <f t="shared" si="6"/>
        <v>122.712</v>
      </c>
      <c r="M22" s="134">
        <v>277.51299999999998</v>
      </c>
      <c r="N22" s="134">
        <f t="shared" si="2"/>
        <v>-83.218999999999966</v>
      </c>
      <c r="O22" s="138">
        <f t="shared" si="9"/>
        <v>70.012575987431219</v>
      </c>
    </row>
    <row r="23" spans="1:18" s="118" customFormat="1" ht="34.5" customHeight="1" x14ac:dyDescent="0.25">
      <c r="A23" s="86" t="s">
        <v>164</v>
      </c>
      <c r="B23" s="198" t="s">
        <v>35</v>
      </c>
      <c r="C23" s="161" t="s">
        <v>36</v>
      </c>
      <c r="D23" s="134">
        <v>630569.19999999995</v>
      </c>
      <c r="E23" s="134">
        <v>630569.19999999995</v>
      </c>
      <c r="F23" s="134">
        <f t="shared" si="3"/>
        <v>136688.924</v>
      </c>
      <c r="G23" s="134">
        <v>49971.546999999999</v>
      </c>
      <c r="H23" s="134">
        <v>86717.376999999993</v>
      </c>
      <c r="I23" s="138">
        <f t="shared" si="4"/>
        <v>21.677069542882847</v>
      </c>
      <c r="J23" s="132">
        <f t="shared" si="5"/>
        <v>105094.86666666665</v>
      </c>
      <c r="K23" s="137">
        <f t="shared" si="1"/>
        <v>31594.057333333345</v>
      </c>
      <c r="L23" s="138">
        <f t="shared" si="6"/>
        <v>130.06241725729708</v>
      </c>
      <c r="M23" s="134">
        <v>134754.139</v>
      </c>
      <c r="N23" s="137">
        <f t="shared" si="2"/>
        <v>1934.7850000000035</v>
      </c>
      <c r="O23" s="138">
        <f t="shared" si="9"/>
        <v>101.43578892222376</v>
      </c>
      <c r="Q23" s="119"/>
      <c r="R23" s="120" t="e">
        <f>F23/#REF!*100</f>
        <v>#REF!</v>
      </c>
    </row>
    <row r="24" spans="1:18" s="116" customFormat="1" ht="23.25" x14ac:dyDescent="0.25">
      <c r="A24" s="81">
        <v>6</v>
      </c>
      <c r="B24" s="201" t="s">
        <v>181</v>
      </c>
      <c r="C24" s="82" t="s">
        <v>182</v>
      </c>
      <c r="D24" s="129"/>
      <c r="E24" s="129"/>
      <c r="F24" s="129">
        <f t="shared" si="3"/>
        <v>0</v>
      </c>
      <c r="G24" s="129"/>
      <c r="H24" s="129"/>
      <c r="I24" s="133"/>
      <c r="J24" s="132">
        <f t="shared" si="5"/>
        <v>0</v>
      </c>
      <c r="K24" s="132"/>
      <c r="L24" s="133"/>
      <c r="M24" s="129">
        <v>-1.8440000000000001</v>
      </c>
      <c r="N24" s="132">
        <f t="shared" si="2"/>
        <v>1.8440000000000001</v>
      </c>
      <c r="O24" s="133"/>
      <c r="Q24" s="168"/>
      <c r="R24" s="202"/>
    </row>
    <row r="25" spans="1:18" s="85" customFormat="1" ht="39" x14ac:dyDescent="0.25">
      <c r="A25" s="81">
        <f>A24+1</f>
        <v>7</v>
      </c>
      <c r="B25" s="90" t="s">
        <v>49</v>
      </c>
      <c r="C25" s="82" t="s">
        <v>18</v>
      </c>
      <c r="D25" s="129">
        <v>450</v>
      </c>
      <c r="E25" s="129">
        <v>450</v>
      </c>
      <c r="F25" s="129">
        <f t="shared" si="3"/>
        <v>73.488</v>
      </c>
      <c r="G25" s="129">
        <v>10</v>
      </c>
      <c r="H25" s="129">
        <v>63.488</v>
      </c>
      <c r="I25" s="133">
        <f t="shared" ref="I25:I38" si="11">F25/E25*100</f>
        <v>16.330666666666666</v>
      </c>
      <c r="J25" s="132">
        <f t="shared" si="5"/>
        <v>75</v>
      </c>
      <c r="K25" s="132">
        <f t="shared" ref="K25:K59" si="12">F25-J25</f>
        <v>-1.5120000000000005</v>
      </c>
      <c r="L25" s="133">
        <f t="shared" ref="L25:L38" si="13">F25/J25*100</f>
        <v>97.984000000000009</v>
      </c>
      <c r="M25" s="129">
        <v>41.698999999999998</v>
      </c>
      <c r="N25" s="132">
        <f t="shared" si="2"/>
        <v>31.789000000000001</v>
      </c>
      <c r="O25" s="133">
        <f>F25/M25*100</f>
        <v>176.2344420729514</v>
      </c>
      <c r="P25" s="84">
        <f>100-O25</f>
        <v>-76.234442072951396</v>
      </c>
    </row>
    <row r="26" spans="1:18" s="85" customFormat="1" ht="23.25" x14ac:dyDescent="0.25">
      <c r="A26" s="81">
        <f t="shared" ref="A26:A32" si="14">A25+1</f>
        <v>8</v>
      </c>
      <c r="B26" s="90" t="s">
        <v>78</v>
      </c>
      <c r="C26" s="82" t="s">
        <v>77</v>
      </c>
      <c r="D26" s="129">
        <v>12000</v>
      </c>
      <c r="E26" s="129">
        <v>12000</v>
      </c>
      <c r="F26" s="129">
        <f t="shared" si="3"/>
        <v>1804.136</v>
      </c>
      <c r="G26" s="129">
        <v>432.791</v>
      </c>
      <c r="H26" s="129">
        <v>1371.345</v>
      </c>
      <c r="I26" s="133">
        <f t="shared" si="11"/>
        <v>15.034466666666665</v>
      </c>
      <c r="J26" s="132">
        <f t="shared" si="5"/>
        <v>2000</v>
      </c>
      <c r="K26" s="132">
        <f t="shared" si="12"/>
        <v>-195.86400000000003</v>
      </c>
      <c r="L26" s="133">
        <f t="shared" si="13"/>
        <v>90.206800000000001</v>
      </c>
      <c r="M26" s="129">
        <v>3949.0639999999999</v>
      </c>
      <c r="N26" s="132">
        <f t="shared" si="2"/>
        <v>-2144.9279999999999</v>
      </c>
      <c r="O26" s="133">
        <f>F26/M26*100</f>
        <v>45.685154760723044</v>
      </c>
    </row>
    <row r="27" spans="1:18" s="85" customFormat="1" ht="23.25" x14ac:dyDescent="0.25">
      <c r="A27" s="81">
        <f t="shared" si="14"/>
        <v>9</v>
      </c>
      <c r="B27" s="90" t="s">
        <v>8</v>
      </c>
      <c r="C27" s="82" t="s">
        <v>19</v>
      </c>
      <c r="D27" s="129">
        <v>5.5</v>
      </c>
      <c r="E27" s="129">
        <v>5.5</v>
      </c>
      <c r="F27" s="129">
        <f t="shared" si="3"/>
        <v>0.38100000000000001</v>
      </c>
      <c r="G27" s="129">
        <v>0</v>
      </c>
      <c r="H27" s="129">
        <v>0.38100000000000001</v>
      </c>
      <c r="I27" s="133">
        <f t="shared" si="11"/>
        <v>6.9272727272727277</v>
      </c>
      <c r="J27" s="132">
        <f t="shared" si="5"/>
        <v>0.91666666666666663</v>
      </c>
      <c r="K27" s="132">
        <f t="shared" si="12"/>
        <v>-0.53566666666666662</v>
      </c>
      <c r="L27" s="133">
        <f t="shared" si="13"/>
        <v>41.563636363636363</v>
      </c>
      <c r="M27" s="129">
        <v>0</v>
      </c>
      <c r="N27" s="132">
        <f t="shared" si="2"/>
        <v>0.38100000000000001</v>
      </c>
      <c r="O27" s="133"/>
    </row>
    <row r="28" spans="1:18" s="85" customFormat="1" ht="58.5" x14ac:dyDescent="0.25">
      <c r="A28" s="81">
        <f t="shared" si="14"/>
        <v>10</v>
      </c>
      <c r="B28" s="152" t="s">
        <v>100</v>
      </c>
      <c r="C28" s="110" t="s">
        <v>101</v>
      </c>
      <c r="D28" s="129">
        <v>4.5</v>
      </c>
      <c r="E28" s="129">
        <v>4.5</v>
      </c>
      <c r="F28" s="129">
        <f t="shared" si="3"/>
        <v>0</v>
      </c>
      <c r="G28" s="129">
        <v>0</v>
      </c>
      <c r="H28" s="129">
        <v>0</v>
      </c>
      <c r="I28" s="133">
        <f t="shared" si="11"/>
        <v>0</v>
      </c>
      <c r="J28" s="132">
        <f t="shared" si="5"/>
        <v>0.75</v>
      </c>
      <c r="K28" s="132">
        <f t="shared" si="12"/>
        <v>-0.75</v>
      </c>
      <c r="L28" s="133">
        <f t="shared" si="13"/>
        <v>0</v>
      </c>
      <c r="M28" s="129">
        <v>4.4080000000000004</v>
      </c>
      <c r="N28" s="132">
        <f t="shared" si="2"/>
        <v>-4.4080000000000004</v>
      </c>
      <c r="O28" s="133"/>
    </row>
    <row r="29" spans="1:18" s="85" customFormat="1" ht="23.25" x14ac:dyDescent="0.25">
      <c r="A29" s="81">
        <f t="shared" si="14"/>
        <v>11</v>
      </c>
      <c r="B29" s="148" t="s">
        <v>32</v>
      </c>
      <c r="C29" s="82" t="s">
        <v>25</v>
      </c>
      <c r="D29" s="129">
        <v>8804.73</v>
      </c>
      <c r="E29" s="129">
        <v>8804.73</v>
      </c>
      <c r="F29" s="129">
        <f t="shared" si="3"/>
        <v>1192.663</v>
      </c>
      <c r="G29" s="129">
        <v>497.94799999999998</v>
      </c>
      <c r="H29" s="129">
        <v>694.71500000000003</v>
      </c>
      <c r="I29" s="133">
        <f t="shared" si="11"/>
        <v>13.545707818411239</v>
      </c>
      <c r="J29" s="132">
        <f t="shared" si="5"/>
        <v>1467.4549999999999</v>
      </c>
      <c r="K29" s="132">
        <f t="shared" si="12"/>
        <v>-274.79199999999992</v>
      </c>
      <c r="L29" s="133">
        <f t="shared" si="13"/>
        <v>81.274246910467454</v>
      </c>
      <c r="M29" s="129">
        <v>179.95299999999997</v>
      </c>
      <c r="N29" s="132">
        <f t="shared" si="2"/>
        <v>1012.71</v>
      </c>
      <c r="O29" s="133">
        <f t="shared" ref="O29:O38" si="15">F29/M29*100</f>
        <v>662.76361049829688</v>
      </c>
      <c r="P29" s="84">
        <f>100-O29</f>
        <v>-562.76361049829688</v>
      </c>
    </row>
    <row r="30" spans="1:18" s="85" customFormat="1" ht="39" x14ac:dyDescent="0.25">
      <c r="A30" s="81">
        <f t="shared" si="14"/>
        <v>12</v>
      </c>
      <c r="B30" s="148" t="s">
        <v>89</v>
      </c>
      <c r="C30" s="82" t="s">
        <v>88</v>
      </c>
      <c r="D30" s="129">
        <v>410</v>
      </c>
      <c r="E30" s="129">
        <v>410</v>
      </c>
      <c r="F30" s="129">
        <f t="shared" si="3"/>
        <v>28.2</v>
      </c>
      <c r="G30" s="129">
        <v>14.6</v>
      </c>
      <c r="H30" s="129">
        <v>13.6</v>
      </c>
      <c r="I30" s="133">
        <f t="shared" si="11"/>
        <v>6.8780487804878039</v>
      </c>
      <c r="J30" s="132">
        <f t="shared" si="5"/>
        <v>68.333333333333329</v>
      </c>
      <c r="K30" s="132">
        <f t="shared" si="12"/>
        <v>-40.133333333333326</v>
      </c>
      <c r="L30" s="133">
        <f t="shared" si="13"/>
        <v>41.268292682926834</v>
      </c>
      <c r="M30" s="129">
        <v>67.8</v>
      </c>
      <c r="N30" s="132">
        <f t="shared" si="2"/>
        <v>-39.599999999999994</v>
      </c>
      <c r="O30" s="133">
        <f t="shared" si="15"/>
        <v>41.592920353982301</v>
      </c>
    </row>
    <row r="31" spans="1:18" s="85" customFormat="1" ht="38.25" customHeight="1" x14ac:dyDescent="0.25">
      <c r="A31" s="81">
        <f t="shared" si="14"/>
        <v>13</v>
      </c>
      <c r="B31" s="148" t="s">
        <v>123</v>
      </c>
      <c r="C31" s="82" t="s">
        <v>124</v>
      </c>
      <c r="D31" s="129">
        <v>15000</v>
      </c>
      <c r="E31" s="129">
        <v>15000</v>
      </c>
      <c r="F31" s="129">
        <f t="shared" si="3"/>
        <v>2991.125</v>
      </c>
      <c r="G31" s="129">
        <v>1342.5129999999999</v>
      </c>
      <c r="H31" s="129">
        <v>1648.6120000000001</v>
      </c>
      <c r="I31" s="133">
        <f t="shared" si="11"/>
        <v>19.940833333333334</v>
      </c>
      <c r="J31" s="132">
        <f t="shared" si="5"/>
        <v>2500</v>
      </c>
      <c r="K31" s="132">
        <f t="shared" si="12"/>
        <v>491.125</v>
      </c>
      <c r="L31" s="133">
        <f t="shared" si="13"/>
        <v>119.645</v>
      </c>
      <c r="M31" s="129">
        <v>1469.8489999999999</v>
      </c>
      <c r="N31" s="132">
        <f t="shared" si="2"/>
        <v>1521.2760000000001</v>
      </c>
      <c r="O31" s="133">
        <f t="shared" si="15"/>
        <v>203.49879477415706</v>
      </c>
    </row>
    <row r="32" spans="1:18" s="85" customFormat="1" ht="38.25" customHeight="1" x14ac:dyDescent="0.25">
      <c r="A32" s="81">
        <f t="shared" si="14"/>
        <v>14</v>
      </c>
      <c r="B32" s="148" t="s">
        <v>91</v>
      </c>
      <c r="C32" s="82" t="s">
        <v>90</v>
      </c>
      <c r="D32" s="129">
        <f>SUM(D33:D36)</f>
        <v>27762.799999999999</v>
      </c>
      <c r="E32" s="129">
        <f>SUM(E33:E36)</f>
        <v>27762.799999999999</v>
      </c>
      <c r="F32" s="129">
        <f t="shared" si="3"/>
        <v>4163.5259999999998</v>
      </c>
      <c r="G32" s="129">
        <f t="shared" ref="G32:H32" si="16">SUM(G33:G36)</f>
        <v>2016.3869999999997</v>
      </c>
      <c r="H32" s="129">
        <f t="shared" si="16"/>
        <v>2147.1390000000001</v>
      </c>
      <c r="I32" s="133">
        <f t="shared" si="11"/>
        <v>14.996779863702509</v>
      </c>
      <c r="J32" s="132">
        <f t="shared" si="5"/>
        <v>4627.1333333333332</v>
      </c>
      <c r="K32" s="132">
        <f t="shared" si="12"/>
        <v>-463.60733333333337</v>
      </c>
      <c r="L32" s="133">
        <f t="shared" si="13"/>
        <v>89.980679182215056</v>
      </c>
      <c r="M32" s="129">
        <f t="shared" ref="M32" si="17">SUM(M33:M36)</f>
        <v>5800.0109999999995</v>
      </c>
      <c r="N32" s="132">
        <f t="shared" si="2"/>
        <v>-1636.4849999999997</v>
      </c>
      <c r="O32" s="133">
        <f t="shared" si="15"/>
        <v>71.784794890906241</v>
      </c>
    </row>
    <row r="33" spans="1:22" s="89" customFormat="1" ht="50.25" customHeight="1" x14ac:dyDescent="0.25">
      <c r="A33" s="86" t="s">
        <v>209</v>
      </c>
      <c r="B33" s="149" t="s">
        <v>83</v>
      </c>
      <c r="C33" s="161" t="s">
        <v>82</v>
      </c>
      <c r="D33" s="134">
        <v>1300</v>
      </c>
      <c r="E33" s="134">
        <v>1300</v>
      </c>
      <c r="F33" s="134">
        <f t="shared" si="3"/>
        <v>214.798</v>
      </c>
      <c r="G33" s="134">
        <v>91.153999999999996</v>
      </c>
      <c r="H33" s="134">
        <v>123.64400000000001</v>
      </c>
      <c r="I33" s="138">
        <f t="shared" si="11"/>
        <v>16.522923076923078</v>
      </c>
      <c r="J33" s="132">
        <f t="shared" si="5"/>
        <v>216.66666666666666</v>
      </c>
      <c r="K33" s="137">
        <f t="shared" si="12"/>
        <v>-1.8686666666666554</v>
      </c>
      <c r="L33" s="138">
        <f t="shared" si="13"/>
        <v>99.137538461538469</v>
      </c>
      <c r="M33" s="134">
        <v>300.29500000000002</v>
      </c>
      <c r="N33" s="137">
        <f t="shared" si="2"/>
        <v>-85.497000000000014</v>
      </c>
      <c r="O33" s="138">
        <f t="shared" si="15"/>
        <v>71.528996486787989</v>
      </c>
      <c r="P33" s="138">
        <f>O33-100</f>
        <v>-28.471003513212011</v>
      </c>
      <c r="Q33" s="87"/>
    </row>
    <row r="34" spans="1:22" s="89" customFormat="1" ht="38.25" customHeight="1" x14ac:dyDescent="0.25">
      <c r="A34" s="86" t="s">
        <v>210</v>
      </c>
      <c r="B34" s="150" t="s">
        <v>63</v>
      </c>
      <c r="C34" s="72" t="s">
        <v>64</v>
      </c>
      <c r="D34" s="134">
        <v>24922.799999999999</v>
      </c>
      <c r="E34" s="134">
        <v>24922.799999999999</v>
      </c>
      <c r="F34" s="134">
        <f t="shared" si="3"/>
        <v>3705.2089999999998</v>
      </c>
      <c r="G34" s="134">
        <v>1816.0039999999999</v>
      </c>
      <c r="H34" s="134">
        <v>1889.2049999999999</v>
      </c>
      <c r="I34" s="138">
        <f t="shared" si="11"/>
        <v>14.866744507037733</v>
      </c>
      <c r="J34" s="132">
        <f t="shared" si="5"/>
        <v>4153.8</v>
      </c>
      <c r="K34" s="137">
        <f t="shared" si="12"/>
        <v>-448.59100000000035</v>
      </c>
      <c r="L34" s="138">
        <f t="shared" si="13"/>
        <v>89.200467042226379</v>
      </c>
      <c r="M34" s="134">
        <v>5163.7489999999998</v>
      </c>
      <c r="N34" s="137">
        <f t="shared" si="2"/>
        <v>-1458.54</v>
      </c>
      <c r="O34" s="138">
        <f t="shared" si="15"/>
        <v>71.754242896004442</v>
      </c>
      <c r="P34" s="138">
        <f>O34-100</f>
        <v>-28.245757103995558</v>
      </c>
      <c r="Q34" s="88"/>
    </row>
    <row r="35" spans="1:22" s="89" customFormat="1" ht="57.75" customHeight="1" x14ac:dyDescent="0.25">
      <c r="A35" s="86" t="s">
        <v>211</v>
      </c>
      <c r="B35" s="150" t="s">
        <v>87</v>
      </c>
      <c r="C35" s="72" t="s">
        <v>84</v>
      </c>
      <c r="D35" s="134">
        <v>1400</v>
      </c>
      <c r="E35" s="134">
        <v>1400</v>
      </c>
      <c r="F35" s="134">
        <f t="shared" si="3"/>
        <v>230.97899999999998</v>
      </c>
      <c r="G35" s="134">
        <v>106.899</v>
      </c>
      <c r="H35" s="134">
        <v>124.08</v>
      </c>
      <c r="I35" s="138">
        <f t="shared" si="11"/>
        <v>16.4985</v>
      </c>
      <c r="J35" s="132">
        <f t="shared" si="5"/>
        <v>233.33333333333334</v>
      </c>
      <c r="K35" s="137">
        <f t="shared" si="12"/>
        <v>-2.3543333333333578</v>
      </c>
      <c r="L35" s="138">
        <f t="shared" si="13"/>
        <v>98.990999999999985</v>
      </c>
      <c r="M35" s="134">
        <v>311.173</v>
      </c>
      <c r="N35" s="137">
        <f t="shared" si="2"/>
        <v>-80.194000000000017</v>
      </c>
      <c r="O35" s="138">
        <f t="shared" si="15"/>
        <v>74.228483833751639</v>
      </c>
    </row>
    <row r="36" spans="1:22" s="89" customFormat="1" ht="82.5" customHeight="1" x14ac:dyDescent="0.25">
      <c r="A36" s="86" t="s">
        <v>212</v>
      </c>
      <c r="B36" s="151" t="s">
        <v>86</v>
      </c>
      <c r="C36" s="72" t="s">
        <v>85</v>
      </c>
      <c r="D36" s="134">
        <v>140</v>
      </c>
      <c r="E36" s="134">
        <v>140</v>
      </c>
      <c r="F36" s="134">
        <f t="shared" si="3"/>
        <v>12.540000000000001</v>
      </c>
      <c r="G36" s="134">
        <v>2.33</v>
      </c>
      <c r="H36" s="134">
        <v>10.210000000000001</v>
      </c>
      <c r="I36" s="138">
        <f t="shared" si="11"/>
        <v>8.9571428571428573</v>
      </c>
      <c r="J36" s="132">
        <f t="shared" si="5"/>
        <v>23.333333333333332</v>
      </c>
      <c r="K36" s="137">
        <f t="shared" si="12"/>
        <v>-10.793333333333331</v>
      </c>
      <c r="L36" s="138">
        <f t="shared" si="13"/>
        <v>53.742857142857147</v>
      </c>
      <c r="M36" s="134">
        <v>24.794</v>
      </c>
      <c r="N36" s="137">
        <f t="shared" si="2"/>
        <v>-12.254</v>
      </c>
      <c r="O36" s="138">
        <f t="shared" si="15"/>
        <v>50.576752440106475</v>
      </c>
    </row>
    <row r="37" spans="1:22" s="85" customFormat="1" ht="39" x14ac:dyDescent="0.25">
      <c r="A37" s="81">
        <v>15</v>
      </c>
      <c r="B37" s="152" t="s">
        <v>37</v>
      </c>
      <c r="C37" s="82" t="s">
        <v>20</v>
      </c>
      <c r="D37" s="129">
        <v>12000</v>
      </c>
      <c r="E37" s="129">
        <v>12000</v>
      </c>
      <c r="F37" s="129">
        <f t="shared" si="3"/>
        <v>1843.702</v>
      </c>
      <c r="G37" s="129">
        <v>886.822</v>
      </c>
      <c r="H37" s="129">
        <v>956.88</v>
      </c>
      <c r="I37" s="133">
        <f t="shared" si="11"/>
        <v>15.364183333333333</v>
      </c>
      <c r="J37" s="132">
        <f t="shared" si="5"/>
        <v>2000</v>
      </c>
      <c r="K37" s="132">
        <f t="shared" si="12"/>
        <v>-156.298</v>
      </c>
      <c r="L37" s="133">
        <f t="shared" si="13"/>
        <v>92.185099999999991</v>
      </c>
      <c r="M37" s="129">
        <v>2291.4949999999999</v>
      </c>
      <c r="N37" s="132">
        <f t="shared" si="2"/>
        <v>-447.79299999999989</v>
      </c>
      <c r="O37" s="133">
        <f t="shared" si="15"/>
        <v>80.458477980532365</v>
      </c>
    </row>
    <row r="38" spans="1:22" s="85" customFormat="1" ht="23.25" x14ac:dyDescent="0.25">
      <c r="A38" s="81">
        <f t="shared" ref="A38:A44" si="18">A37+1</f>
        <v>16</v>
      </c>
      <c r="B38" s="90" t="s">
        <v>57</v>
      </c>
      <c r="C38" s="82" t="s">
        <v>16</v>
      </c>
      <c r="D38" s="129">
        <v>600.5</v>
      </c>
      <c r="E38" s="129">
        <v>600.5</v>
      </c>
      <c r="F38" s="129">
        <f t="shared" si="3"/>
        <v>69.967999999999989</v>
      </c>
      <c r="G38" s="129">
        <v>33.802</v>
      </c>
      <c r="H38" s="129">
        <v>36.165999999999997</v>
      </c>
      <c r="I38" s="133">
        <f t="shared" si="11"/>
        <v>11.651623646960864</v>
      </c>
      <c r="J38" s="132">
        <f t="shared" si="5"/>
        <v>100.08333333333333</v>
      </c>
      <c r="K38" s="132">
        <f t="shared" si="12"/>
        <v>-30.115333333333339</v>
      </c>
      <c r="L38" s="133">
        <f t="shared" si="13"/>
        <v>69.909741881765186</v>
      </c>
      <c r="M38" s="129">
        <v>100.80000000000001</v>
      </c>
      <c r="N38" s="132">
        <f t="shared" si="2"/>
        <v>-30.832000000000022</v>
      </c>
      <c r="O38" s="133">
        <f t="shared" si="15"/>
        <v>69.41269841269839</v>
      </c>
      <c r="P38" s="84">
        <f>100-O38</f>
        <v>30.58730158730161</v>
      </c>
    </row>
    <row r="39" spans="1:22" s="85" customFormat="1" ht="73.5" customHeight="1" x14ac:dyDescent="0.25">
      <c r="A39" s="81">
        <f t="shared" si="18"/>
        <v>17</v>
      </c>
      <c r="B39" s="90" t="s">
        <v>108</v>
      </c>
      <c r="C39" s="82" t="s">
        <v>107</v>
      </c>
      <c r="D39" s="129">
        <v>2.5499999999999998</v>
      </c>
      <c r="E39" s="129">
        <v>2.5499999999999998</v>
      </c>
      <c r="F39" s="129">
        <f t="shared" si="3"/>
        <v>0</v>
      </c>
      <c r="G39" s="129">
        <v>0</v>
      </c>
      <c r="H39" s="129">
        <v>0</v>
      </c>
      <c r="I39" s="133"/>
      <c r="J39" s="132">
        <f t="shared" si="5"/>
        <v>0.42499999999999999</v>
      </c>
      <c r="K39" s="132">
        <f t="shared" si="12"/>
        <v>-0.42499999999999999</v>
      </c>
      <c r="L39" s="133"/>
      <c r="M39" s="129">
        <v>0</v>
      </c>
      <c r="N39" s="132">
        <f t="shared" ref="N39:N70" si="19">F39-M39</f>
        <v>0</v>
      </c>
      <c r="O39" s="133"/>
    </row>
    <row r="40" spans="1:22" s="85" customFormat="1" ht="23.25" x14ac:dyDescent="0.25">
      <c r="A40" s="81">
        <f t="shared" si="18"/>
        <v>18</v>
      </c>
      <c r="B40" s="115" t="s">
        <v>65</v>
      </c>
      <c r="C40" s="34" t="s">
        <v>66</v>
      </c>
      <c r="D40" s="129">
        <v>70</v>
      </c>
      <c r="E40" s="129">
        <v>70</v>
      </c>
      <c r="F40" s="129">
        <f t="shared" si="3"/>
        <v>0</v>
      </c>
      <c r="G40" s="129">
        <v>0</v>
      </c>
      <c r="H40" s="129">
        <v>0</v>
      </c>
      <c r="I40" s="133">
        <f t="shared" ref="I40:I46" si="20">F40/E40*100</f>
        <v>0</v>
      </c>
      <c r="J40" s="132">
        <f t="shared" si="5"/>
        <v>11.666666666666666</v>
      </c>
      <c r="K40" s="132">
        <f t="shared" si="12"/>
        <v>-11.666666666666666</v>
      </c>
      <c r="L40" s="133">
        <f t="shared" ref="L40:L46" si="21">F40/J40*100</f>
        <v>0</v>
      </c>
      <c r="M40" s="129">
        <v>0</v>
      </c>
      <c r="N40" s="132">
        <f t="shared" si="19"/>
        <v>0</v>
      </c>
      <c r="O40" s="133"/>
    </row>
    <row r="41" spans="1:22" s="85" customFormat="1" ht="39.75" customHeight="1" x14ac:dyDescent="0.25">
      <c r="A41" s="81">
        <f t="shared" si="18"/>
        <v>19</v>
      </c>
      <c r="B41" s="90" t="s">
        <v>8</v>
      </c>
      <c r="C41" s="82" t="s">
        <v>21</v>
      </c>
      <c r="D41" s="129">
        <v>1400</v>
      </c>
      <c r="E41" s="129">
        <v>1400</v>
      </c>
      <c r="F41" s="129">
        <f t="shared" si="3"/>
        <v>317.69799999999998</v>
      </c>
      <c r="G41" s="129">
        <v>161.375</v>
      </c>
      <c r="H41" s="129">
        <v>156.32300000000001</v>
      </c>
      <c r="I41" s="133">
        <f t="shared" si="20"/>
        <v>22.692714285714285</v>
      </c>
      <c r="J41" s="132">
        <f t="shared" si="5"/>
        <v>233.33333333333334</v>
      </c>
      <c r="K41" s="132">
        <f t="shared" si="12"/>
        <v>84.364666666666636</v>
      </c>
      <c r="L41" s="133">
        <f t="shared" si="21"/>
        <v>136.1562857142857</v>
      </c>
      <c r="M41" s="129">
        <v>453.13600000000002</v>
      </c>
      <c r="N41" s="132">
        <f t="shared" si="19"/>
        <v>-135.43800000000005</v>
      </c>
      <c r="O41" s="133">
        <f>F41/M41*100</f>
        <v>70.110960064969447</v>
      </c>
      <c r="S41" s="85">
        <v>246438.04</v>
      </c>
    </row>
    <row r="42" spans="1:22" s="85" customFormat="1" ht="122.25" customHeight="1" x14ac:dyDescent="0.25">
      <c r="A42" s="81">
        <f t="shared" si="18"/>
        <v>20</v>
      </c>
      <c r="B42" s="90" t="s">
        <v>56</v>
      </c>
      <c r="C42" s="82" t="s">
        <v>50</v>
      </c>
      <c r="D42" s="129">
        <v>1000</v>
      </c>
      <c r="E42" s="129">
        <v>1000</v>
      </c>
      <c r="F42" s="129">
        <f t="shared" si="3"/>
        <v>268.73099999999999</v>
      </c>
      <c r="G42" s="129">
        <v>2.294</v>
      </c>
      <c r="H42" s="129">
        <v>266.43700000000001</v>
      </c>
      <c r="I42" s="133">
        <f t="shared" si="20"/>
        <v>26.873100000000001</v>
      </c>
      <c r="J42" s="132">
        <f t="shared" si="5"/>
        <v>166.66666666666666</v>
      </c>
      <c r="K42" s="132">
        <f t="shared" si="12"/>
        <v>102.06433333333334</v>
      </c>
      <c r="L42" s="133">
        <f t="shared" si="21"/>
        <v>161.23860000000002</v>
      </c>
      <c r="M42" s="129">
        <v>228.499</v>
      </c>
      <c r="N42" s="132">
        <f t="shared" si="19"/>
        <v>40.231999999999999</v>
      </c>
      <c r="O42" s="133">
        <f>F42/M42*100</f>
        <v>117.60707924323519</v>
      </c>
    </row>
    <row r="43" spans="1:22" s="85" customFormat="1" ht="58.5" x14ac:dyDescent="0.25">
      <c r="A43" s="81">
        <f t="shared" si="18"/>
        <v>21</v>
      </c>
      <c r="B43" s="90" t="s">
        <v>139</v>
      </c>
      <c r="C43" s="82" t="s">
        <v>138</v>
      </c>
      <c r="D43" s="129">
        <v>15</v>
      </c>
      <c r="E43" s="129">
        <v>15</v>
      </c>
      <c r="F43" s="129">
        <f t="shared" si="3"/>
        <v>0</v>
      </c>
      <c r="G43" s="129">
        <v>0</v>
      </c>
      <c r="H43" s="129">
        <v>0</v>
      </c>
      <c r="I43" s="133">
        <f t="shared" si="20"/>
        <v>0</v>
      </c>
      <c r="J43" s="132">
        <f t="shared" si="5"/>
        <v>2.5</v>
      </c>
      <c r="K43" s="132">
        <f t="shared" si="12"/>
        <v>-2.5</v>
      </c>
      <c r="L43" s="133">
        <f t="shared" si="21"/>
        <v>0</v>
      </c>
      <c r="M43" s="129">
        <v>1.2450000000000001</v>
      </c>
      <c r="N43" s="132">
        <f t="shared" si="19"/>
        <v>-1.2450000000000001</v>
      </c>
      <c r="O43" s="133"/>
      <c r="Q43" s="83">
        <f>F45-F41</f>
        <v>542292.576</v>
      </c>
      <c r="R43" s="83">
        <f>M45-M41</f>
        <v>528644.3459999999</v>
      </c>
      <c r="S43" s="84">
        <f>Q43/R43</f>
        <v>1.0258174141145551</v>
      </c>
    </row>
    <row r="44" spans="1:22" s="85" customFormat="1" ht="42.75" customHeight="1" x14ac:dyDescent="0.25">
      <c r="A44" s="81">
        <f t="shared" si="18"/>
        <v>22</v>
      </c>
      <c r="B44" s="90" t="s">
        <v>93</v>
      </c>
      <c r="C44" s="82" t="s">
        <v>92</v>
      </c>
      <c r="D44" s="129">
        <v>4.4000000000000004</v>
      </c>
      <c r="E44" s="129">
        <v>4.4000000000000004</v>
      </c>
      <c r="F44" s="129">
        <f t="shared" si="3"/>
        <v>0</v>
      </c>
      <c r="G44" s="129">
        <v>0</v>
      </c>
      <c r="H44" s="129">
        <v>0</v>
      </c>
      <c r="I44" s="133">
        <f t="shared" si="20"/>
        <v>0</v>
      </c>
      <c r="J44" s="132">
        <f t="shared" si="5"/>
        <v>0.73333333333333339</v>
      </c>
      <c r="K44" s="132">
        <f t="shared" si="12"/>
        <v>-0.73333333333333339</v>
      </c>
      <c r="L44" s="133">
        <f t="shared" si="21"/>
        <v>0</v>
      </c>
      <c r="M44" s="129">
        <v>0</v>
      </c>
      <c r="N44" s="132">
        <f t="shared" si="19"/>
        <v>0</v>
      </c>
      <c r="O44" s="133"/>
    </row>
    <row r="45" spans="1:22" s="96" customFormat="1" ht="31.5" customHeight="1" x14ac:dyDescent="0.3">
      <c r="A45" s="91"/>
      <c r="B45" s="92" t="s">
        <v>208</v>
      </c>
      <c r="C45" s="93"/>
      <c r="D45" s="93">
        <f>D7+D8+D9+D14+D18+D25+D26+D27+D28+D29+D30+D31+D32+D37+D38+D39+D40+D41+D42+D44+D43</f>
        <v>3751621.3889999995</v>
      </c>
      <c r="E45" s="93">
        <f>E7+E8+E9+E14+E18+E25+E26+E27+E28+E29+E30+E31+E32+E37+E38+E39+E40+E41+E42+E44+E43</f>
        <v>3751621.3889999995</v>
      </c>
      <c r="F45" s="93">
        <f t="shared" si="3"/>
        <v>542610.27399999998</v>
      </c>
      <c r="G45" s="93">
        <f>G7+G8+G9+G14+G18+G25+G26+G27+G28+G29+G30+G31+G32+G37+G38+G39+G40+G41+G42+G44+G43</f>
        <v>237295.24299999996</v>
      </c>
      <c r="H45" s="93">
        <f>H7+H8+H9+H14+H18+H25+H26+H27+H28+H29+H30+H31+H32+H37+H38+H39+H40+H41+H42+H44+H43</f>
        <v>305315.03099999996</v>
      </c>
      <c r="I45" s="95">
        <f t="shared" si="20"/>
        <v>14.463353780607205</v>
      </c>
      <c r="J45" s="93">
        <f>J7+J8+J9+J14+J18+J25+J26+J27+J28+J29+J30+J31+J32+J37+J38+J39+J40+J41+J42+J44+J43</f>
        <v>625270.23149999976</v>
      </c>
      <c r="K45" s="94">
        <f t="shared" si="12"/>
        <v>-82659.957499999786</v>
      </c>
      <c r="L45" s="95">
        <f t="shared" si="21"/>
        <v>86.780122683643256</v>
      </c>
      <c r="M45" s="93">
        <f>M7+M8+M9+M14+M18+M25+M26+M27+M28+M29+M30+M31+M32+M37+M38+M39+M40+M41+M42+M44+M43+M24</f>
        <v>529097.48199999996</v>
      </c>
      <c r="N45" s="94">
        <f t="shared" si="19"/>
        <v>13512.792000000016</v>
      </c>
      <c r="O45" s="95">
        <f>F45/M45*100</f>
        <v>102.55393239614776</v>
      </c>
      <c r="P45" s="97">
        <v>529097.48200000008</v>
      </c>
      <c r="Q45" s="97">
        <f>P45-M45</f>
        <v>0</v>
      </c>
      <c r="T45" s="97" t="e">
        <f>#REF!-#REF!-#REF!</f>
        <v>#REF!</v>
      </c>
      <c r="V45" s="96">
        <v>294547.38299999997</v>
      </c>
    </row>
    <row r="46" spans="1:22" s="10" customFormat="1" ht="36.75" customHeight="1" x14ac:dyDescent="0.25">
      <c r="A46" s="24">
        <v>1</v>
      </c>
      <c r="B46" s="64" t="s">
        <v>203</v>
      </c>
      <c r="C46" s="25" t="s">
        <v>58</v>
      </c>
      <c r="D46" s="139">
        <v>717803.4</v>
      </c>
      <c r="E46" s="139">
        <v>717803.4</v>
      </c>
      <c r="F46" s="129">
        <f t="shared" si="3"/>
        <v>97117.1</v>
      </c>
      <c r="G46" s="129">
        <v>44804.3</v>
      </c>
      <c r="H46" s="129">
        <v>52312.800000000003</v>
      </c>
      <c r="I46" s="133">
        <f t="shared" si="20"/>
        <v>13.529763163562613</v>
      </c>
      <c r="J46" s="129" t="e">
        <f>#REF!</f>
        <v>#REF!</v>
      </c>
      <c r="K46" s="132" t="e">
        <f t="shared" si="12"/>
        <v>#REF!</v>
      </c>
      <c r="L46" s="133" t="e">
        <f t="shared" si="21"/>
        <v>#REF!</v>
      </c>
      <c r="M46" s="129">
        <v>75966.600000000006</v>
      </c>
      <c r="N46" s="132">
        <f t="shared" si="19"/>
        <v>21150.5</v>
      </c>
      <c r="O46" s="133">
        <f>F46/M46*100</f>
        <v>127.84184101960598</v>
      </c>
      <c r="P46" s="45"/>
      <c r="Q46" s="45"/>
      <c r="R46" s="45"/>
      <c r="S46" s="47"/>
    </row>
    <row r="47" spans="1:22" s="10" customFormat="1" ht="36" customHeight="1" x14ac:dyDescent="0.25">
      <c r="A47" s="24">
        <f t="shared" ref="A47:A50" si="22">A46+1</f>
        <v>2</v>
      </c>
      <c r="B47" s="64" t="s">
        <v>204</v>
      </c>
      <c r="C47" s="25" t="s">
        <v>59</v>
      </c>
      <c r="D47" s="139">
        <v>0</v>
      </c>
      <c r="E47" s="139">
        <v>0</v>
      </c>
      <c r="F47" s="129">
        <f t="shared" si="3"/>
        <v>0</v>
      </c>
      <c r="G47" s="129">
        <v>0</v>
      </c>
      <c r="H47" s="129">
        <v>0</v>
      </c>
      <c r="I47" s="133"/>
      <c r="J47" s="129" t="e">
        <f>#REF!</f>
        <v>#REF!</v>
      </c>
      <c r="K47" s="132" t="e">
        <f t="shared" si="12"/>
        <v>#REF!</v>
      </c>
      <c r="L47" s="133"/>
      <c r="M47" s="129">
        <v>48439.199999999997</v>
      </c>
      <c r="N47" s="132">
        <f t="shared" si="19"/>
        <v>-48439.199999999997</v>
      </c>
      <c r="O47" s="133"/>
      <c r="P47" s="45"/>
      <c r="Q47" s="45"/>
      <c r="R47" s="45"/>
      <c r="S47" s="47"/>
    </row>
    <row r="48" spans="1:22" s="10" customFormat="1" ht="66" customHeight="1" x14ac:dyDescent="0.25">
      <c r="A48" s="24">
        <f t="shared" si="22"/>
        <v>3</v>
      </c>
      <c r="B48" s="159" t="s">
        <v>202</v>
      </c>
      <c r="C48" s="162" t="s">
        <v>125</v>
      </c>
      <c r="D48" s="139">
        <v>0</v>
      </c>
      <c r="E48" s="139">
        <v>0</v>
      </c>
      <c r="F48" s="129">
        <f t="shared" si="3"/>
        <v>0</v>
      </c>
      <c r="G48" s="129">
        <v>0</v>
      </c>
      <c r="H48" s="129">
        <v>0</v>
      </c>
      <c r="I48" s="133"/>
      <c r="J48" s="129" t="e">
        <f>#REF!</f>
        <v>#REF!</v>
      </c>
      <c r="K48" s="132" t="e">
        <f t="shared" si="12"/>
        <v>#REF!</v>
      </c>
      <c r="L48" s="133"/>
      <c r="M48" s="129">
        <v>3488.8</v>
      </c>
      <c r="N48" s="132">
        <f t="shared" si="19"/>
        <v>-3488.8</v>
      </c>
      <c r="O48" s="133"/>
      <c r="P48" s="45"/>
      <c r="Q48" s="45"/>
      <c r="R48" s="45"/>
      <c r="S48" s="47"/>
    </row>
    <row r="49" spans="1:18" s="10" customFormat="1" ht="39" x14ac:dyDescent="0.25">
      <c r="A49" s="24">
        <f t="shared" si="22"/>
        <v>4</v>
      </c>
      <c r="B49" s="159" t="s">
        <v>205</v>
      </c>
      <c r="C49" s="162" t="s">
        <v>134</v>
      </c>
      <c r="D49" s="139">
        <v>11474.77</v>
      </c>
      <c r="E49" s="139">
        <v>11474.77</v>
      </c>
      <c r="F49" s="129">
        <f t="shared" si="3"/>
        <v>1552.511</v>
      </c>
      <c r="G49" s="129">
        <v>716.24</v>
      </c>
      <c r="H49" s="129">
        <v>836.27099999999996</v>
      </c>
      <c r="I49" s="133">
        <f>F49/E49*100</f>
        <v>13.529778810381385</v>
      </c>
      <c r="J49" s="129" t="e">
        <f>#REF!</f>
        <v>#REF!</v>
      </c>
      <c r="K49" s="132" t="e">
        <f t="shared" si="12"/>
        <v>#REF!</v>
      </c>
      <c r="L49" s="133" t="e">
        <f>F49/J49*100</f>
        <v>#REF!</v>
      </c>
      <c r="M49" s="129">
        <v>993.1099999999999</v>
      </c>
      <c r="N49" s="132">
        <f t="shared" si="19"/>
        <v>559.40100000000007</v>
      </c>
      <c r="O49" s="133">
        <f>F49/M49*100</f>
        <v>156.32820130700529</v>
      </c>
    </row>
    <row r="50" spans="1:18" s="10" customFormat="1" ht="48" customHeight="1" x14ac:dyDescent="0.25">
      <c r="A50" s="24">
        <f t="shared" si="22"/>
        <v>5</v>
      </c>
      <c r="B50" s="159" t="s">
        <v>206</v>
      </c>
      <c r="C50" s="162">
        <v>41051200</v>
      </c>
      <c r="D50" s="139">
        <v>4100.6319999999996</v>
      </c>
      <c r="E50" s="139">
        <v>4100.6319999999996</v>
      </c>
      <c r="F50" s="129">
        <f t="shared" si="3"/>
        <v>406.45800000000003</v>
      </c>
      <c r="G50" s="129">
        <v>203.22900000000001</v>
      </c>
      <c r="H50" s="129">
        <v>203.22900000000001</v>
      </c>
      <c r="I50" s="133">
        <f>F50/E50*100</f>
        <v>9.9120818449448791</v>
      </c>
      <c r="J50" s="129" t="e">
        <f>#REF!</f>
        <v>#REF!</v>
      </c>
      <c r="K50" s="132" t="e">
        <f t="shared" si="12"/>
        <v>#REF!</v>
      </c>
      <c r="L50" s="133" t="e">
        <f>F50/J50*100</f>
        <v>#REF!</v>
      </c>
      <c r="M50" s="129">
        <v>442.48</v>
      </c>
      <c r="N50" s="132">
        <f t="shared" si="19"/>
        <v>-36.021999999999991</v>
      </c>
      <c r="O50" s="133">
        <f>F50/M50*100</f>
        <v>91.859067076478041</v>
      </c>
    </row>
    <row r="51" spans="1:18" s="10" customFormat="1" ht="55.5" customHeight="1" x14ac:dyDescent="0.25">
      <c r="A51" s="220">
        <v>6</v>
      </c>
      <c r="B51" s="159" t="s">
        <v>213</v>
      </c>
      <c r="C51" s="223" t="s">
        <v>113</v>
      </c>
      <c r="D51" s="139">
        <f>SUM(D52:D53)</f>
        <v>0</v>
      </c>
      <c r="E51" s="139">
        <f>SUM(E52:E53)</f>
        <v>0</v>
      </c>
      <c r="F51" s="129">
        <f t="shared" si="3"/>
        <v>0</v>
      </c>
      <c r="G51" s="129">
        <f>SUM(G52:G53)</f>
        <v>0</v>
      </c>
      <c r="H51" s="129">
        <v>0</v>
      </c>
      <c r="I51" s="133"/>
      <c r="J51" s="129" t="e">
        <f>#REF!</f>
        <v>#REF!</v>
      </c>
      <c r="K51" s="132" t="e">
        <f t="shared" si="12"/>
        <v>#REF!</v>
      </c>
      <c r="L51" s="133"/>
      <c r="M51" s="129">
        <f>SUM(M52:M53)</f>
        <v>4132.2</v>
      </c>
      <c r="N51" s="132">
        <f t="shared" si="19"/>
        <v>-4132.2</v>
      </c>
      <c r="O51" s="133"/>
    </row>
    <row r="52" spans="1:18" s="44" customFormat="1" ht="58.5" hidden="1" x14ac:dyDescent="0.25">
      <c r="A52" s="221"/>
      <c r="B52" s="160" t="s">
        <v>99</v>
      </c>
      <c r="C52" s="224"/>
      <c r="D52" s="140">
        <v>0</v>
      </c>
      <c r="E52" s="140">
        <v>0</v>
      </c>
      <c r="F52" s="134">
        <f t="shared" si="3"/>
        <v>0</v>
      </c>
      <c r="G52" s="134">
        <v>0</v>
      </c>
      <c r="H52" s="134">
        <v>0</v>
      </c>
      <c r="I52" s="138"/>
      <c r="J52" s="134" t="e">
        <f>#REF!</f>
        <v>#REF!</v>
      </c>
      <c r="K52" s="137" t="e">
        <f t="shared" si="12"/>
        <v>#REF!</v>
      </c>
      <c r="L52" s="138"/>
      <c r="M52" s="134">
        <v>2700</v>
      </c>
      <c r="N52" s="137">
        <f t="shared" si="19"/>
        <v>-2700</v>
      </c>
      <c r="O52" s="138"/>
    </row>
    <row r="53" spans="1:18" s="44" customFormat="1" ht="40.5" hidden="1" customHeight="1" x14ac:dyDescent="0.25">
      <c r="A53" s="222"/>
      <c r="B53" s="160" t="s">
        <v>109</v>
      </c>
      <c r="C53" s="225"/>
      <c r="D53" s="140">
        <v>0</v>
      </c>
      <c r="E53" s="140">
        <f t="shared" ref="E53" si="23">D53</f>
        <v>0</v>
      </c>
      <c r="F53" s="134">
        <f t="shared" si="3"/>
        <v>0</v>
      </c>
      <c r="G53" s="134">
        <v>0</v>
      </c>
      <c r="H53" s="134">
        <v>0</v>
      </c>
      <c r="I53" s="138"/>
      <c r="J53" s="134" t="e">
        <f>#REF!</f>
        <v>#REF!</v>
      </c>
      <c r="K53" s="137" t="e">
        <f t="shared" si="12"/>
        <v>#REF!</v>
      </c>
      <c r="L53" s="138"/>
      <c r="M53" s="134">
        <v>1432.2</v>
      </c>
      <c r="N53" s="137">
        <f t="shared" si="19"/>
        <v>-1432.2</v>
      </c>
      <c r="O53" s="138"/>
      <c r="R53" s="44" t="e">
        <f>P53/#REF!*100</f>
        <v>#REF!</v>
      </c>
    </row>
    <row r="54" spans="1:18" s="10" customFormat="1" ht="45" customHeight="1" x14ac:dyDescent="0.25">
      <c r="A54" s="24">
        <v>7</v>
      </c>
      <c r="B54" s="164" t="s">
        <v>196</v>
      </c>
      <c r="C54" s="162" t="s">
        <v>145</v>
      </c>
      <c r="D54" s="139">
        <v>7100</v>
      </c>
      <c r="E54" s="139">
        <v>7100</v>
      </c>
      <c r="F54" s="129">
        <f t="shared" si="3"/>
        <v>2366.6660000000002</v>
      </c>
      <c r="G54" s="129">
        <v>1183.3330000000001</v>
      </c>
      <c r="H54" s="129">
        <v>1183.3330000000001</v>
      </c>
      <c r="I54" s="133">
        <f t="shared" ref="I54:I59" si="24">F54/E54*100</f>
        <v>33.333323943661973</v>
      </c>
      <c r="J54" s="129" t="e">
        <f>#REF!</f>
        <v>#REF!</v>
      </c>
      <c r="K54" s="132" t="e">
        <f t="shared" si="12"/>
        <v>#REF!</v>
      </c>
      <c r="L54" s="133" t="e">
        <f t="shared" ref="L54:L59" si="25">F54/J54*100</f>
        <v>#REF!</v>
      </c>
      <c r="M54" s="129">
        <v>0</v>
      </c>
      <c r="N54" s="132">
        <f t="shared" si="19"/>
        <v>2366.6660000000002</v>
      </c>
      <c r="O54" s="133"/>
      <c r="P54" s="129"/>
      <c r="Q54" s="129"/>
    </row>
    <row r="55" spans="1:18" s="10" customFormat="1" ht="32.25" customHeight="1" x14ac:dyDescent="0.25">
      <c r="A55" s="24">
        <v>8</v>
      </c>
      <c r="B55" s="164" t="s">
        <v>197</v>
      </c>
      <c r="C55" s="162" t="s">
        <v>126</v>
      </c>
      <c r="D55" s="139">
        <f>SUM(D56:D59)</f>
        <v>3644</v>
      </c>
      <c r="E55" s="139">
        <f>SUM(E56:E59)</f>
        <v>3644</v>
      </c>
      <c r="F55" s="129">
        <f t="shared" si="3"/>
        <v>57.276000000000003</v>
      </c>
      <c r="G55" s="129">
        <f>SUM(G56:G59)</f>
        <v>0</v>
      </c>
      <c r="H55" s="129">
        <f>SUM(H56:H59)</f>
        <v>57.276000000000003</v>
      </c>
      <c r="I55" s="133">
        <f t="shared" si="24"/>
        <v>1.57178924259056</v>
      </c>
      <c r="J55" s="129" t="e">
        <f>#REF!</f>
        <v>#REF!</v>
      </c>
      <c r="K55" s="132" t="e">
        <f t="shared" si="12"/>
        <v>#REF!</v>
      </c>
      <c r="L55" s="133" t="e">
        <f t="shared" si="25"/>
        <v>#REF!</v>
      </c>
      <c r="M55" s="129">
        <f t="shared" ref="M55" si="26">SUM(M56:M58)</f>
        <v>68.593000000000004</v>
      </c>
      <c r="N55" s="132">
        <f t="shared" si="19"/>
        <v>-11.317</v>
      </c>
      <c r="O55" s="133">
        <f>F55/M55*100</f>
        <v>83.501231904130151</v>
      </c>
      <c r="P55" s="129">
        <v>5098.8379999999997</v>
      </c>
      <c r="Q55" s="129">
        <f>P55-M55</f>
        <v>5030.2449999999999</v>
      </c>
    </row>
    <row r="56" spans="1:18" s="44" customFormat="1" ht="39" x14ac:dyDescent="0.25">
      <c r="A56" s="43" t="s">
        <v>169</v>
      </c>
      <c r="B56" s="160" t="s">
        <v>198</v>
      </c>
      <c r="C56" s="114"/>
      <c r="D56" s="140">
        <v>105</v>
      </c>
      <c r="E56" s="140">
        <v>105</v>
      </c>
      <c r="F56" s="134">
        <f t="shared" si="3"/>
        <v>0</v>
      </c>
      <c r="G56" s="134">
        <v>0</v>
      </c>
      <c r="H56" s="134"/>
      <c r="I56" s="138">
        <f t="shared" si="24"/>
        <v>0</v>
      </c>
      <c r="J56" s="134" t="e">
        <f>#REF!</f>
        <v>#REF!</v>
      </c>
      <c r="K56" s="137" t="e">
        <f t="shared" si="12"/>
        <v>#REF!</v>
      </c>
      <c r="L56" s="138" t="e">
        <f t="shared" si="25"/>
        <v>#REF!</v>
      </c>
      <c r="M56" s="134">
        <v>15.287000000000001</v>
      </c>
      <c r="N56" s="137">
        <f t="shared" si="19"/>
        <v>-15.287000000000001</v>
      </c>
      <c r="O56" s="138"/>
    </row>
    <row r="57" spans="1:18" s="44" customFormat="1" ht="46.5" customHeight="1" x14ac:dyDescent="0.25">
      <c r="A57" s="43" t="s">
        <v>170</v>
      </c>
      <c r="B57" s="160" t="s">
        <v>199</v>
      </c>
      <c r="C57" s="114"/>
      <c r="D57" s="140">
        <v>1246.7</v>
      </c>
      <c r="E57" s="140">
        <v>1246.7</v>
      </c>
      <c r="F57" s="134">
        <f t="shared" si="3"/>
        <v>57.276000000000003</v>
      </c>
      <c r="G57" s="134">
        <v>0</v>
      </c>
      <c r="H57" s="134">
        <v>57.276000000000003</v>
      </c>
      <c r="I57" s="138">
        <f t="shared" si="24"/>
        <v>4.594208710997032</v>
      </c>
      <c r="J57" s="134" t="e">
        <f>#REF!</f>
        <v>#REF!</v>
      </c>
      <c r="K57" s="137" t="e">
        <f t="shared" si="12"/>
        <v>#REF!</v>
      </c>
      <c r="L57" s="138" t="e">
        <f t="shared" si="25"/>
        <v>#REF!</v>
      </c>
      <c r="M57" s="134">
        <v>53.305999999999997</v>
      </c>
      <c r="N57" s="137">
        <f t="shared" si="19"/>
        <v>3.970000000000006</v>
      </c>
      <c r="O57" s="138">
        <f>F57/M57*100</f>
        <v>107.44756687802499</v>
      </c>
    </row>
    <row r="58" spans="1:18" s="44" customFormat="1" ht="58.5" x14ac:dyDescent="0.25">
      <c r="A58" s="43" t="s">
        <v>171</v>
      </c>
      <c r="B58" s="160" t="s">
        <v>200</v>
      </c>
      <c r="C58" s="114"/>
      <c r="D58" s="140">
        <v>292.3</v>
      </c>
      <c r="E58" s="140">
        <v>292.3</v>
      </c>
      <c r="F58" s="134">
        <f t="shared" si="3"/>
        <v>0</v>
      </c>
      <c r="G58" s="134">
        <v>0</v>
      </c>
      <c r="H58" s="134"/>
      <c r="I58" s="138">
        <f t="shared" si="24"/>
        <v>0</v>
      </c>
      <c r="J58" s="134" t="e">
        <f>#REF!</f>
        <v>#REF!</v>
      </c>
      <c r="K58" s="137" t="e">
        <f t="shared" si="12"/>
        <v>#REF!</v>
      </c>
      <c r="L58" s="138" t="e">
        <f t="shared" si="25"/>
        <v>#REF!</v>
      </c>
      <c r="M58" s="134">
        <v>0</v>
      </c>
      <c r="N58" s="137">
        <f t="shared" si="19"/>
        <v>0</v>
      </c>
      <c r="O58" s="138"/>
    </row>
    <row r="59" spans="1:18" s="44" customFormat="1" ht="58.5" x14ac:dyDescent="0.25">
      <c r="A59" s="43" t="s">
        <v>172</v>
      </c>
      <c r="B59" s="160" t="s">
        <v>201</v>
      </c>
      <c r="C59" s="114"/>
      <c r="D59" s="140">
        <v>2000</v>
      </c>
      <c r="E59" s="140">
        <v>2000</v>
      </c>
      <c r="F59" s="134">
        <f t="shared" si="3"/>
        <v>0</v>
      </c>
      <c r="G59" s="134">
        <v>0</v>
      </c>
      <c r="H59" s="134"/>
      <c r="I59" s="138">
        <f t="shared" si="24"/>
        <v>0</v>
      </c>
      <c r="J59" s="134" t="e">
        <f>#REF!</f>
        <v>#REF!</v>
      </c>
      <c r="K59" s="137" t="e">
        <f t="shared" si="12"/>
        <v>#REF!</v>
      </c>
      <c r="L59" s="138" t="e">
        <f t="shared" si="25"/>
        <v>#REF!</v>
      </c>
      <c r="M59" s="134">
        <v>0</v>
      </c>
      <c r="N59" s="137">
        <f t="shared" si="19"/>
        <v>0</v>
      </c>
      <c r="O59" s="138"/>
    </row>
    <row r="60" spans="1:18" s="10" customFormat="1" ht="23.25" hidden="1" customHeight="1" x14ac:dyDescent="0.25">
      <c r="A60" s="24"/>
      <c r="B60" s="163"/>
      <c r="C60" s="25"/>
      <c r="D60" s="139"/>
      <c r="E60" s="139"/>
      <c r="F60" s="129">
        <f t="shared" si="3"/>
        <v>0</v>
      </c>
      <c r="G60" s="129"/>
      <c r="H60" s="129"/>
      <c r="I60" s="133"/>
      <c r="J60" s="139"/>
      <c r="K60" s="132"/>
      <c r="L60" s="133"/>
      <c r="M60" s="129"/>
      <c r="N60" s="137"/>
      <c r="O60" s="133"/>
    </row>
    <row r="61" spans="1:18" s="51" customFormat="1" ht="32.25" customHeight="1" x14ac:dyDescent="0.3">
      <c r="A61" s="48"/>
      <c r="B61" s="52" t="s">
        <v>207</v>
      </c>
      <c r="C61" s="49"/>
      <c r="D61" s="50">
        <f>D64+D63</f>
        <v>744122.80200000003</v>
      </c>
      <c r="E61" s="50">
        <f>E64+E63</f>
        <v>744122.80200000003</v>
      </c>
      <c r="F61" s="50">
        <f t="shared" si="3"/>
        <v>101500.011</v>
      </c>
      <c r="G61" s="50">
        <f>G64+G63</f>
        <v>46907.102000000006</v>
      </c>
      <c r="H61" s="50">
        <f>H64+H63</f>
        <v>54592.909</v>
      </c>
      <c r="I61" s="95">
        <f>F61/E61*100</f>
        <v>13.640223189935256</v>
      </c>
      <c r="J61" s="50" t="e">
        <f>J64+J63</f>
        <v>#REF!</v>
      </c>
      <c r="K61" s="94" t="e">
        <f>F61-J61</f>
        <v>#REF!</v>
      </c>
      <c r="L61" s="95" t="e">
        <f>F61/J61*100</f>
        <v>#REF!</v>
      </c>
      <c r="M61" s="50">
        <f>M64+M63</f>
        <v>133530.98300000001</v>
      </c>
      <c r="N61" s="94">
        <f>F61-M61</f>
        <v>-32030.972000000009</v>
      </c>
      <c r="O61" s="95">
        <f>F61/M61*100</f>
        <v>76.012329662846852</v>
      </c>
    </row>
    <row r="62" spans="1:18" s="13" customFormat="1" ht="23.25" hidden="1" x14ac:dyDescent="0.25">
      <c r="A62" s="12"/>
      <c r="B62" s="199"/>
      <c r="C62" s="11"/>
      <c r="D62" s="141"/>
      <c r="E62" s="141"/>
      <c r="F62" s="141"/>
      <c r="G62" s="141"/>
      <c r="H62" s="141"/>
      <c r="I62" s="100"/>
      <c r="J62" s="141"/>
      <c r="K62" s="99"/>
      <c r="L62" s="100"/>
      <c r="M62" s="141"/>
      <c r="N62" s="99"/>
      <c r="O62" s="100"/>
    </row>
    <row r="63" spans="1:18" s="13" customFormat="1" ht="39" hidden="1" customHeight="1" x14ac:dyDescent="0.25">
      <c r="A63" s="12"/>
      <c r="B63" s="188" t="s">
        <v>127</v>
      </c>
      <c r="C63" s="26"/>
      <c r="D63" s="59">
        <f>D48</f>
        <v>0</v>
      </c>
      <c r="E63" s="59">
        <f>E48</f>
        <v>0</v>
      </c>
      <c r="F63" s="59">
        <f t="shared" si="3"/>
        <v>0</v>
      </c>
      <c r="G63" s="59">
        <f>G48</f>
        <v>0</v>
      </c>
      <c r="H63" s="59">
        <f>H48</f>
        <v>0</v>
      </c>
      <c r="I63" s="100"/>
      <c r="J63" s="59" t="e">
        <f>J48</f>
        <v>#REF!</v>
      </c>
      <c r="K63" s="99" t="e">
        <f>F63-J63</f>
        <v>#REF!</v>
      </c>
      <c r="L63" s="100"/>
      <c r="M63" s="59">
        <f>M48</f>
        <v>3488.8</v>
      </c>
      <c r="N63" s="99">
        <f>F63-M63</f>
        <v>-3488.8</v>
      </c>
      <c r="O63" s="100">
        <f>F63/M63*100</f>
        <v>0</v>
      </c>
    </row>
    <row r="64" spans="1:18" s="13" customFormat="1" ht="39" hidden="1" customHeight="1" x14ac:dyDescent="0.25">
      <c r="A64" s="12"/>
      <c r="B64" s="188" t="s">
        <v>80</v>
      </c>
      <c r="C64" s="26"/>
      <c r="D64" s="59">
        <f>D65+D66</f>
        <v>744122.80200000003</v>
      </c>
      <c r="E64" s="59">
        <f>E65+E66</f>
        <v>744122.80200000003</v>
      </c>
      <c r="F64" s="59">
        <f t="shared" si="3"/>
        <v>101500.011</v>
      </c>
      <c r="G64" s="59">
        <f>G65+G66</f>
        <v>46907.102000000006</v>
      </c>
      <c r="H64" s="59">
        <f>H65+H66</f>
        <v>54592.909</v>
      </c>
      <c r="I64" s="100">
        <f>F64/E64*100</f>
        <v>13.640223189935256</v>
      </c>
      <c r="J64" s="59" t="e">
        <f>J65+J66</f>
        <v>#REF!</v>
      </c>
      <c r="K64" s="99" t="e">
        <f>F64-J64</f>
        <v>#REF!</v>
      </c>
      <c r="L64" s="100" t="e">
        <f>F64/J64*100</f>
        <v>#REF!</v>
      </c>
      <c r="M64" s="59">
        <f t="shared" ref="M64" si="27">M65+M66</f>
        <v>130042.183</v>
      </c>
      <c r="N64" s="99">
        <f>F64-M64</f>
        <v>-28542.172000000006</v>
      </c>
      <c r="O64" s="100">
        <f>F64/M64*100</f>
        <v>78.051604993435092</v>
      </c>
    </row>
    <row r="65" spans="1:20" s="8" customFormat="1" ht="39" hidden="1" customHeight="1" x14ac:dyDescent="0.25">
      <c r="A65" s="14"/>
      <c r="B65" s="17" t="s">
        <v>115</v>
      </c>
      <c r="C65" s="17"/>
      <c r="D65" s="140">
        <f>D46+D47</f>
        <v>717803.4</v>
      </c>
      <c r="E65" s="140">
        <f>E46+E47</f>
        <v>717803.4</v>
      </c>
      <c r="F65" s="140">
        <f t="shared" si="3"/>
        <v>97117.1</v>
      </c>
      <c r="G65" s="140">
        <f>G46+G47</f>
        <v>44804.3</v>
      </c>
      <c r="H65" s="140">
        <f>H46+H47</f>
        <v>52312.800000000003</v>
      </c>
      <c r="I65" s="138">
        <f>F65/E65*100</f>
        <v>13.529763163562613</v>
      </c>
      <c r="J65" s="140" t="e">
        <f>J46+J47</f>
        <v>#REF!</v>
      </c>
      <c r="K65" s="137" t="e">
        <f>F65-J65</f>
        <v>#REF!</v>
      </c>
      <c r="L65" s="138" t="e">
        <f>F65/J65*100</f>
        <v>#REF!</v>
      </c>
      <c r="M65" s="140">
        <f>M46+M47</f>
        <v>124405.8</v>
      </c>
      <c r="N65" s="137">
        <f>F65-M65</f>
        <v>-27288.699999999997</v>
      </c>
      <c r="O65" s="138">
        <f>F65/M65*100</f>
        <v>78.064768684418254</v>
      </c>
    </row>
    <row r="66" spans="1:20" s="8" customFormat="1" ht="39" hidden="1" customHeight="1" x14ac:dyDescent="0.25">
      <c r="A66" s="14"/>
      <c r="B66" s="200" t="s">
        <v>114</v>
      </c>
      <c r="C66" s="17"/>
      <c r="D66" s="140">
        <f>D49+D51+D55+D50+D54</f>
        <v>26319.402000000002</v>
      </c>
      <c r="E66" s="140">
        <f>E49+E51+E55+E50+E54</f>
        <v>26319.402000000002</v>
      </c>
      <c r="F66" s="140">
        <f t="shared" si="3"/>
        <v>4382.9110000000001</v>
      </c>
      <c r="G66" s="140">
        <f>G49+G51+G55+G50+G54</f>
        <v>2102.8020000000001</v>
      </c>
      <c r="H66" s="140">
        <f>H49+H51+H55+H50+H54</f>
        <v>2280.1089999999999</v>
      </c>
      <c r="I66" s="138">
        <f>F66/E66*100</f>
        <v>16.652775773552907</v>
      </c>
      <c r="J66" s="140" t="e">
        <f>J49+J51+J55+J50+J54</f>
        <v>#REF!</v>
      </c>
      <c r="K66" s="137" t="e">
        <f>F66-J66</f>
        <v>#REF!</v>
      </c>
      <c r="L66" s="138" t="e">
        <f>F66/J66*100</f>
        <v>#REF!</v>
      </c>
      <c r="M66" s="140">
        <f>M49+M51+M55+M50</f>
        <v>5636.3829999999998</v>
      </c>
      <c r="N66" s="137">
        <f>F66-M66</f>
        <v>-1253.4719999999998</v>
      </c>
      <c r="O66" s="138">
        <f>F66/M66*100</f>
        <v>77.761057046691121</v>
      </c>
    </row>
    <row r="67" spans="1:20" s="8" customFormat="1" ht="23.25" x14ac:dyDescent="0.25">
      <c r="A67" s="14"/>
      <c r="B67" s="46"/>
      <c r="C67" s="17"/>
      <c r="D67" s="140"/>
      <c r="E67" s="140"/>
      <c r="F67" s="140">
        <f t="shared" si="3"/>
        <v>0</v>
      </c>
      <c r="G67" s="140"/>
      <c r="H67" s="140"/>
      <c r="I67" s="138"/>
      <c r="J67" s="140"/>
      <c r="K67" s="137"/>
      <c r="L67" s="138"/>
      <c r="M67" s="140"/>
      <c r="N67" s="137"/>
      <c r="O67" s="138"/>
    </row>
    <row r="68" spans="1:20" s="176" customFormat="1" ht="36.75" customHeight="1" x14ac:dyDescent="0.3">
      <c r="A68" s="169"/>
      <c r="B68" s="170" t="s">
        <v>30</v>
      </c>
      <c r="C68" s="171"/>
      <c r="D68" s="172">
        <f>D61+D45</f>
        <v>4495744.1909999996</v>
      </c>
      <c r="E68" s="172">
        <f>E61+E45</f>
        <v>4495744.1909999996</v>
      </c>
      <c r="F68" s="172">
        <f t="shared" si="3"/>
        <v>644110.28499999992</v>
      </c>
      <c r="G68" s="172">
        <f>G61+G45</f>
        <v>284202.34499999997</v>
      </c>
      <c r="H68" s="172">
        <f>H61+H45</f>
        <v>359907.93999999994</v>
      </c>
      <c r="I68" s="174">
        <f>F68/E68*100</f>
        <v>14.327111544501131</v>
      </c>
      <c r="J68" s="172" t="e">
        <f>J61+J45</f>
        <v>#REF!</v>
      </c>
      <c r="K68" s="173" t="e">
        <f>F68-J68</f>
        <v>#REF!</v>
      </c>
      <c r="L68" s="174" t="e">
        <f>F68/J68*100</f>
        <v>#REF!</v>
      </c>
      <c r="M68" s="172">
        <f>M61+M45</f>
        <v>662628.46499999997</v>
      </c>
      <c r="N68" s="173">
        <f>F68-M68</f>
        <v>-18518.180000000051</v>
      </c>
      <c r="O68" s="174">
        <f>F68/M68*100</f>
        <v>97.205344928850877</v>
      </c>
      <c r="P68" s="172">
        <v>662628.46500000008</v>
      </c>
      <c r="Q68" s="175">
        <f>P68-M68</f>
        <v>0</v>
      </c>
      <c r="T68" s="175" t="e">
        <f>2708373.649-#REF!</f>
        <v>#REF!</v>
      </c>
    </row>
    <row r="69" spans="1:20" s="10" customFormat="1" ht="31.5" customHeight="1" x14ac:dyDescent="0.25">
      <c r="A69" s="24"/>
      <c r="B69" s="209" t="s">
        <v>10</v>
      </c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1"/>
    </row>
    <row r="70" spans="1:20" s="65" customFormat="1" ht="39.75" customHeight="1" x14ac:dyDescent="0.3">
      <c r="A70" s="24">
        <v>1</v>
      </c>
      <c r="B70" s="64" t="s">
        <v>13</v>
      </c>
      <c r="C70" s="25" t="s">
        <v>22</v>
      </c>
      <c r="D70" s="139">
        <f>D71+D72</f>
        <v>70446.198000000004</v>
      </c>
      <c r="E70" s="139">
        <f t="shared" ref="E70:E113" si="28">D70</f>
        <v>70446.198000000004</v>
      </c>
      <c r="F70" s="129">
        <f t="shared" ref="F70:F96" si="29">SUM(G70:H70)</f>
        <v>12620.598</v>
      </c>
      <c r="G70" s="129">
        <f t="shared" ref="G70:H70" si="30">G71+G72</f>
        <v>3860.3049999999998</v>
      </c>
      <c r="H70" s="129">
        <f t="shared" si="30"/>
        <v>8760.2929999999997</v>
      </c>
      <c r="I70" s="133">
        <f>F70/E70*100</f>
        <v>17.915229435093146</v>
      </c>
      <c r="J70" s="132">
        <f t="shared" ref="J70" si="31">J71+J72</f>
        <v>11741.033000000001</v>
      </c>
      <c r="K70" s="132">
        <f t="shared" ref="K70:K84" si="32">F70-J70</f>
        <v>879.56499999999869</v>
      </c>
      <c r="L70" s="133">
        <f>F70/J70*100</f>
        <v>107.49137661055887</v>
      </c>
      <c r="M70" s="129">
        <f t="shared" ref="M70" si="33">M71+M72</f>
        <v>14915.089999999998</v>
      </c>
      <c r="N70" s="132">
        <f t="shared" ref="N70:N84" si="34">F70-M70</f>
        <v>-2294.4919999999984</v>
      </c>
      <c r="O70" s="133">
        <f>F70/M70*100</f>
        <v>84.616304695446033</v>
      </c>
    </row>
    <row r="71" spans="1:20" s="68" customFormat="1" ht="39" x14ac:dyDescent="0.3">
      <c r="A71" s="43" t="s">
        <v>132</v>
      </c>
      <c r="B71" s="112" t="s">
        <v>128</v>
      </c>
      <c r="C71" s="17" t="s">
        <v>129</v>
      </c>
      <c r="D71" s="140">
        <v>70446.198000000004</v>
      </c>
      <c r="E71" s="140">
        <v>70446.198000000004</v>
      </c>
      <c r="F71" s="134">
        <f t="shared" si="29"/>
        <v>9892.0139999999992</v>
      </c>
      <c r="G71" s="134">
        <v>3552.8009999999999</v>
      </c>
      <c r="H71" s="134">
        <v>6339.2129999999997</v>
      </c>
      <c r="I71" s="138">
        <f>F71/E71*100</f>
        <v>14.041941624727567</v>
      </c>
      <c r="J71" s="137">
        <f>E71/12*2</f>
        <v>11741.033000000001</v>
      </c>
      <c r="K71" s="137">
        <f t="shared" si="32"/>
        <v>-1849.0190000000021</v>
      </c>
      <c r="L71" s="138">
        <f>F71/J71*100</f>
        <v>84.251649748365395</v>
      </c>
      <c r="M71" s="134">
        <v>12285.529999999999</v>
      </c>
      <c r="N71" s="137">
        <f t="shared" si="34"/>
        <v>-2393.5159999999996</v>
      </c>
      <c r="O71" s="138">
        <f>F71/M71*100</f>
        <v>80.517600787267625</v>
      </c>
    </row>
    <row r="72" spans="1:20" s="68" customFormat="1" ht="23.25" x14ac:dyDescent="0.3">
      <c r="A72" s="43" t="s">
        <v>133</v>
      </c>
      <c r="B72" s="112" t="s">
        <v>130</v>
      </c>
      <c r="C72" s="17" t="s">
        <v>131</v>
      </c>
      <c r="D72" s="140">
        <v>0</v>
      </c>
      <c r="E72" s="140">
        <v>0</v>
      </c>
      <c r="F72" s="134">
        <f t="shared" si="29"/>
        <v>2728.5839999999998</v>
      </c>
      <c r="G72" s="134">
        <v>307.50400000000002</v>
      </c>
      <c r="H72" s="134">
        <v>2421.08</v>
      </c>
      <c r="I72" s="138"/>
      <c r="J72" s="137"/>
      <c r="K72" s="137">
        <f t="shared" si="32"/>
        <v>2728.5839999999998</v>
      </c>
      <c r="L72" s="138"/>
      <c r="M72" s="134">
        <v>2629.56</v>
      </c>
      <c r="N72" s="137">
        <f t="shared" si="34"/>
        <v>99.023999999999887</v>
      </c>
      <c r="O72" s="138">
        <f>F72/M72*100</f>
        <v>103.76580112262128</v>
      </c>
    </row>
    <row r="73" spans="1:20" s="65" customFormat="1" ht="23.25" x14ac:dyDescent="0.3">
      <c r="A73" s="24">
        <v>2</v>
      </c>
      <c r="B73" s="127" t="s">
        <v>34</v>
      </c>
      <c r="C73" s="25" t="s">
        <v>33</v>
      </c>
      <c r="D73" s="139">
        <v>2267.6</v>
      </c>
      <c r="E73" s="139">
        <v>2267.6</v>
      </c>
      <c r="F73" s="129">
        <f t="shared" si="29"/>
        <v>282.86</v>
      </c>
      <c r="G73" s="129">
        <v>68.402000000000001</v>
      </c>
      <c r="H73" s="129">
        <v>214.458</v>
      </c>
      <c r="I73" s="133">
        <f>F73/E73*100</f>
        <v>12.473981301816901</v>
      </c>
      <c r="J73" s="132">
        <f>E73/12*2</f>
        <v>377.93333333333334</v>
      </c>
      <c r="K73" s="132">
        <f t="shared" si="32"/>
        <v>-95.073333333333323</v>
      </c>
      <c r="L73" s="133">
        <f>F73/J73*100</f>
        <v>74.843887810901393</v>
      </c>
      <c r="M73" s="129">
        <v>258.38</v>
      </c>
      <c r="N73" s="132">
        <f t="shared" si="34"/>
        <v>24.480000000000018</v>
      </c>
      <c r="O73" s="133">
        <f>F73/M73*100</f>
        <v>109.47441752457621</v>
      </c>
    </row>
    <row r="74" spans="1:20" s="65" customFormat="1" ht="46.5" customHeight="1" x14ac:dyDescent="0.3">
      <c r="A74" s="24">
        <f t="shared" ref="A74:A77" si="35">A73+1</f>
        <v>3</v>
      </c>
      <c r="B74" s="127" t="s">
        <v>94</v>
      </c>
      <c r="C74" s="25">
        <v>21110000</v>
      </c>
      <c r="D74" s="139">
        <v>160</v>
      </c>
      <c r="E74" s="139">
        <v>160</v>
      </c>
      <c r="F74" s="129">
        <f t="shared" si="29"/>
        <v>0</v>
      </c>
      <c r="G74" s="129">
        <v>0</v>
      </c>
      <c r="H74" s="129">
        <v>0</v>
      </c>
      <c r="I74" s="133">
        <f>F74/E74*100</f>
        <v>0</v>
      </c>
      <c r="J74" s="132">
        <f>E74/12*2</f>
        <v>26.666666666666668</v>
      </c>
      <c r="K74" s="132">
        <f t="shared" si="32"/>
        <v>-26.666666666666668</v>
      </c>
      <c r="L74" s="133">
        <f>F74/J74*100</f>
        <v>0</v>
      </c>
      <c r="M74" s="129">
        <v>0</v>
      </c>
      <c r="N74" s="132">
        <f t="shared" si="34"/>
        <v>0</v>
      </c>
      <c r="O74" s="133"/>
    </row>
    <row r="75" spans="1:20" s="65" customFormat="1" ht="45" customHeight="1" x14ac:dyDescent="0.3">
      <c r="A75" s="24">
        <f t="shared" si="35"/>
        <v>4</v>
      </c>
      <c r="B75" s="64" t="s">
        <v>27</v>
      </c>
      <c r="C75" s="25" t="s">
        <v>26</v>
      </c>
      <c r="D75" s="139">
        <v>15.7</v>
      </c>
      <c r="E75" s="139">
        <v>15.7</v>
      </c>
      <c r="F75" s="129">
        <f t="shared" si="29"/>
        <v>38.652999999999999</v>
      </c>
      <c r="G75" s="129">
        <v>36.722000000000001</v>
      </c>
      <c r="H75" s="129">
        <v>1.931</v>
      </c>
      <c r="I75" s="133">
        <f>F75/E75*100</f>
        <v>246.19745222929939</v>
      </c>
      <c r="J75" s="132">
        <f>E75/12*2</f>
        <v>2.6166666666666667</v>
      </c>
      <c r="K75" s="132">
        <f t="shared" si="32"/>
        <v>36.036333333333332</v>
      </c>
      <c r="L75" s="133">
        <f>F75/J75*100</f>
        <v>1477.184713375796</v>
      </c>
      <c r="M75" s="129">
        <v>1.1459999999999999</v>
      </c>
      <c r="N75" s="132">
        <f t="shared" si="34"/>
        <v>37.506999999999998</v>
      </c>
      <c r="O75" s="133">
        <f>F75/M75*100</f>
        <v>3372.8621291448517</v>
      </c>
    </row>
    <row r="76" spans="1:20" s="65" customFormat="1" ht="58.5" x14ac:dyDescent="0.3">
      <c r="A76" s="24">
        <f t="shared" si="35"/>
        <v>5</v>
      </c>
      <c r="B76" s="64" t="s">
        <v>73</v>
      </c>
      <c r="C76" s="25" t="s">
        <v>74</v>
      </c>
      <c r="D76" s="139">
        <v>0.4</v>
      </c>
      <c r="E76" s="139">
        <v>0.4</v>
      </c>
      <c r="F76" s="129">
        <f t="shared" si="29"/>
        <v>6.0000000000000005E-2</v>
      </c>
      <c r="G76" s="129">
        <v>3.5000000000000003E-2</v>
      </c>
      <c r="H76" s="129">
        <v>2.5000000000000001E-2</v>
      </c>
      <c r="I76" s="133">
        <f>F76/E76*100</f>
        <v>15</v>
      </c>
      <c r="J76" s="132">
        <f>E76/12*2</f>
        <v>6.6666666666666666E-2</v>
      </c>
      <c r="K76" s="132">
        <f t="shared" si="32"/>
        <v>-6.666666666666661E-3</v>
      </c>
      <c r="L76" s="133">
        <f>F76/J76*100</f>
        <v>90.000000000000014</v>
      </c>
      <c r="M76" s="129">
        <v>5.0999999999999997E-2</v>
      </c>
      <c r="N76" s="132">
        <f t="shared" si="34"/>
        <v>9.000000000000008E-3</v>
      </c>
      <c r="O76" s="133">
        <f>F76/M76*100</f>
        <v>117.64705882352943</v>
      </c>
    </row>
    <row r="77" spans="1:20" s="32" customFormat="1" ht="41.25" customHeight="1" x14ac:dyDescent="0.3">
      <c r="A77" s="12">
        <f t="shared" si="35"/>
        <v>6</v>
      </c>
      <c r="B77" s="16" t="s">
        <v>11</v>
      </c>
      <c r="C77" s="9"/>
      <c r="D77" s="59">
        <f>SUM(D79:D82)</f>
        <v>90003.199999999997</v>
      </c>
      <c r="E77" s="59">
        <f>SUM(E79:E82)</f>
        <v>90003.199999999997</v>
      </c>
      <c r="F77" s="59">
        <f>SUM(G77:H77)</f>
        <v>10285.578999999998</v>
      </c>
      <c r="G77" s="59">
        <f>SUM(G79:G82)</f>
        <v>8655.4589999999989</v>
      </c>
      <c r="H77" s="59">
        <f>SUM(H79:H82)</f>
        <v>1630.12</v>
      </c>
      <c r="I77" s="100">
        <f>F77/E77*100</f>
        <v>11.42801478169665</v>
      </c>
      <c r="J77" s="59">
        <f>SUM(J79:J82)</f>
        <v>15000.533333333333</v>
      </c>
      <c r="K77" s="99">
        <f t="shared" si="32"/>
        <v>-4714.9543333333349</v>
      </c>
      <c r="L77" s="100">
        <f>F77/J77*100</f>
        <v>68.568088690179891</v>
      </c>
      <c r="M77" s="59">
        <f>SUM(M78:M82)</f>
        <v>5645.3459999999995</v>
      </c>
      <c r="N77" s="99">
        <f t="shared" si="34"/>
        <v>4640.2329999999984</v>
      </c>
      <c r="O77" s="100">
        <f>F77/M77*100</f>
        <v>182.1957236987777</v>
      </c>
      <c r="P77" s="66"/>
    </row>
    <row r="78" spans="1:20" s="68" customFormat="1" ht="45" customHeight="1" x14ac:dyDescent="0.3">
      <c r="A78" s="14" t="s">
        <v>149</v>
      </c>
      <c r="B78" s="112" t="s">
        <v>183</v>
      </c>
      <c r="C78" s="17">
        <v>21010800</v>
      </c>
      <c r="D78" s="140">
        <v>0</v>
      </c>
      <c r="E78" s="140"/>
      <c r="F78" s="134">
        <f t="shared" si="29"/>
        <v>0</v>
      </c>
      <c r="G78" s="134">
        <v>0</v>
      </c>
      <c r="H78" s="134">
        <v>0</v>
      </c>
      <c r="I78" s="138"/>
      <c r="J78" s="137">
        <f t="shared" ref="J78:J83" si="36">E78/12*2</f>
        <v>0</v>
      </c>
      <c r="K78" s="137">
        <f t="shared" si="32"/>
        <v>0</v>
      </c>
      <c r="L78" s="138"/>
      <c r="M78" s="134">
        <v>44.695</v>
      </c>
      <c r="N78" s="137">
        <f t="shared" si="34"/>
        <v>-44.695</v>
      </c>
      <c r="O78" s="138"/>
    </row>
    <row r="79" spans="1:20" s="68" customFormat="1" ht="48" customHeight="1" x14ac:dyDescent="0.3">
      <c r="A79" s="14" t="s">
        <v>150</v>
      </c>
      <c r="B79" s="112" t="s">
        <v>159</v>
      </c>
      <c r="C79" s="17" t="s">
        <v>68</v>
      </c>
      <c r="D79" s="140">
        <v>3.2</v>
      </c>
      <c r="E79" s="140">
        <v>3.2</v>
      </c>
      <c r="F79" s="134">
        <f t="shared" si="29"/>
        <v>0</v>
      </c>
      <c r="G79" s="134">
        <v>0</v>
      </c>
      <c r="H79" s="134">
        <v>0</v>
      </c>
      <c r="I79" s="138">
        <f>F79/E79*100</f>
        <v>0</v>
      </c>
      <c r="J79" s="137">
        <f t="shared" si="36"/>
        <v>0.53333333333333333</v>
      </c>
      <c r="K79" s="137">
        <f t="shared" si="32"/>
        <v>-0.53333333333333333</v>
      </c>
      <c r="L79" s="138">
        <f>F79/J79*100</f>
        <v>0</v>
      </c>
      <c r="M79" s="134">
        <v>0</v>
      </c>
      <c r="N79" s="137">
        <f t="shared" si="34"/>
        <v>0</v>
      </c>
      <c r="O79" s="138"/>
    </row>
    <row r="80" spans="1:20" s="68" customFormat="1" ht="36.75" customHeight="1" x14ac:dyDescent="0.3">
      <c r="A80" s="14" t="s">
        <v>151</v>
      </c>
      <c r="B80" s="112" t="s">
        <v>48</v>
      </c>
      <c r="C80" s="17" t="s">
        <v>47</v>
      </c>
      <c r="D80" s="140">
        <v>0</v>
      </c>
      <c r="E80" s="140">
        <v>0</v>
      </c>
      <c r="F80" s="134">
        <f t="shared" si="29"/>
        <v>6063.2340000000004</v>
      </c>
      <c r="G80" s="134">
        <v>6037.933</v>
      </c>
      <c r="H80" s="134">
        <v>25.300999999999998</v>
      </c>
      <c r="I80" s="138"/>
      <c r="J80" s="137">
        <f t="shared" si="36"/>
        <v>0</v>
      </c>
      <c r="K80" s="137">
        <f t="shared" si="32"/>
        <v>6063.2340000000004</v>
      </c>
      <c r="L80" s="138"/>
      <c r="M80" s="134">
        <v>1582.201</v>
      </c>
      <c r="N80" s="137">
        <f t="shared" si="34"/>
        <v>4481.0330000000004</v>
      </c>
      <c r="O80" s="138">
        <f>F80/M80*100</f>
        <v>383.21515407966496</v>
      </c>
    </row>
    <row r="81" spans="1:17" s="68" customFormat="1" ht="36.75" customHeight="1" x14ac:dyDescent="0.3">
      <c r="A81" s="14" t="s">
        <v>152</v>
      </c>
      <c r="B81" s="112" t="s">
        <v>39</v>
      </c>
      <c r="C81" s="17" t="s">
        <v>23</v>
      </c>
      <c r="D81" s="140">
        <v>20000</v>
      </c>
      <c r="E81" s="140">
        <v>20000</v>
      </c>
      <c r="F81" s="134">
        <f t="shared" si="29"/>
        <v>0</v>
      </c>
      <c r="G81" s="134">
        <v>0</v>
      </c>
      <c r="H81" s="134">
        <v>0</v>
      </c>
      <c r="I81" s="138">
        <f>F81/E81*100</f>
        <v>0</v>
      </c>
      <c r="J81" s="137">
        <f t="shared" si="36"/>
        <v>3333.3333333333335</v>
      </c>
      <c r="K81" s="137">
        <f t="shared" si="32"/>
        <v>-3333.3333333333335</v>
      </c>
      <c r="L81" s="138">
        <f>F81/J81*100</f>
        <v>0</v>
      </c>
      <c r="M81" s="134">
        <v>522.97400000000005</v>
      </c>
      <c r="N81" s="137">
        <f t="shared" si="34"/>
        <v>-522.97400000000005</v>
      </c>
      <c r="O81" s="138">
        <f>F81/M81*100</f>
        <v>0</v>
      </c>
    </row>
    <row r="82" spans="1:17" s="67" customFormat="1" ht="40.5" customHeight="1" x14ac:dyDescent="0.3">
      <c r="A82" s="14" t="s">
        <v>184</v>
      </c>
      <c r="B82" s="46" t="s">
        <v>75</v>
      </c>
      <c r="C82" s="17" t="s">
        <v>45</v>
      </c>
      <c r="D82" s="140">
        <v>70000</v>
      </c>
      <c r="E82" s="140">
        <v>70000</v>
      </c>
      <c r="F82" s="140">
        <f t="shared" si="29"/>
        <v>4222.3449999999993</v>
      </c>
      <c r="G82" s="140">
        <v>2617.5259999999998</v>
      </c>
      <c r="H82" s="140">
        <v>1604.819</v>
      </c>
      <c r="I82" s="138">
        <f>F82/E82*100</f>
        <v>6.0319214285714278</v>
      </c>
      <c r="J82" s="137">
        <f t="shared" si="36"/>
        <v>11666.666666666666</v>
      </c>
      <c r="K82" s="137">
        <f t="shared" si="32"/>
        <v>-7444.3216666666667</v>
      </c>
      <c r="L82" s="138">
        <f>F82/J82*100</f>
        <v>36.191528571428563</v>
      </c>
      <c r="M82" s="140">
        <v>3495.4759999999997</v>
      </c>
      <c r="N82" s="137">
        <f t="shared" si="34"/>
        <v>726.86899999999969</v>
      </c>
      <c r="O82" s="138">
        <f>F82/M82*100</f>
        <v>120.79456417380636</v>
      </c>
    </row>
    <row r="83" spans="1:17" s="65" customFormat="1" ht="40.5" customHeight="1" x14ac:dyDescent="0.3">
      <c r="A83" s="24">
        <v>7</v>
      </c>
      <c r="B83" s="127" t="s">
        <v>12</v>
      </c>
      <c r="C83" s="25" t="s">
        <v>24</v>
      </c>
      <c r="D83" s="139">
        <v>6000</v>
      </c>
      <c r="E83" s="139">
        <v>6000</v>
      </c>
      <c r="F83" s="129">
        <f t="shared" si="29"/>
        <v>834.91899999999998</v>
      </c>
      <c r="G83" s="129">
        <v>431.85300000000001</v>
      </c>
      <c r="H83" s="129">
        <v>403.06599999999997</v>
      </c>
      <c r="I83" s="133">
        <f>F83/E83*100</f>
        <v>13.915316666666666</v>
      </c>
      <c r="J83" s="132">
        <f t="shared" si="36"/>
        <v>1000</v>
      </c>
      <c r="K83" s="132">
        <f t="shared" si="32"/>
        <v>-165.08100000000002</v>
      </c>
      <c r="L83" s="133">
        <f>F83/J83*100</f>
        <v>83.491900000000001</v>
      </c>
      <c r="M83" s="129">
        <v>1362.8409999999999</v>
      </c>
      <c r="N83" s="132">
        <f t="shared" si="34"/>
        <v>-527.92199999999991</v>
      </c>
      <c r="O83" s="133">
        <f>F83/M83*100</f>
        <v>61.263126072667319</v>
      </c>
    </row>
    <row r="84" spans="1:17" s="55" customFormat="1" ht="35.25" customHeight="1" x14ac:dyDescent="0.3">
      <c r="A84" s="53"/>
      <c r="B84" s="92" t="s">
        <v>208</v>
      </c>
      <c r="C84" s="54"/>
      <c r="D84" s="50">
        <f>D70+D73+D75+D76+D79+D80+D81+D82+D83+D74</f>
        <v>168893.098</v>
      </c>
      <c r="E84" s="50">
        <f>E70+E73+E75+E76+E79+E80+E81+E82+E83+E74</f>
        <v>168893.098</v>
      </c>
      <c r="F84" s="50">
        <f t="shared" si="29"/>
        <v>24062.669000000002</v>
      </c>
      <c r="G84" s="50">
        <f>G70+G73+G75+G76+G79+G80+G81+G82+G83+G74</f>
        <v>13052.776</v>
      </c>
      <c r="H84" s="50">
        <f>H70+H73+H75+H76+H79+H80+H81+H82+H83+H74</f>
        <v>11009.893</v>
      </c>
      <c r="I84" s="95">
        <f>F84/E84*100</f>
        <v>14.247277884617878</v>
      </c>
      <c r="J84" s="94">
        <f>J70+J73+J75+J76+J79+J80+J81+J82+J83+J74</f>
        <v>28148.849666666669</v>
      </c>
      <c r="K84" s="94">
        <f t="shared" si="32"/>
        <v>-4086.1806666666671</v>
      </c>
      <c r="L84" s="95">
        <f>F84/J84*100</f>
        <v>85.483667307707265</v>
      </c>
      <c r="M84" s="50">
        <f>M70+M73+M75+M76+M79+M80+M81+M82+M83+M74+M78</f>
        <v>22182.853999999996</v>
      </c>
      <c r="N84" s="94">
        <f t="shared" si="34"/>
        <v>1879.815000000006</v>
      </c>
      <c r="O84" s="95">
        <f>F84/M84*100</f>
        <v>108.47418010324554</v>
      </c>
    </row>
    <row r="85" spans="1:17" s="71" customFormat="1" ht="22.5" hidden="1" x14ac:dyDescent="0.3">
      <c r="A85" s="70"/>
      <c r="B85" s="98"/>
      <c r="C85" s="58"/>
      <c r="D85" s="59"/>
      <c r="E85" s="59"/>
      <c r="F85" s="59"/>
      <c r="G85" s="59"/>
      <c r="H85" s="59"/>
      <c r="I85" s="100"/>
      <c r="J85" s="99"/>
      <c r="K85" s="99"/>
      <c r="L85" s="100"/>
      <c r="M85" s="59"/>
      <c r="N85" s="99"/>
      <c r="O85" s="100"/>
    </row>
    <row r="86" spans="1:17" s="71" customFormat="1" ht="45" hidden="1" x14ac:dyDescent="0.3">
      <c r="A86" s="70"/>
      <c r="B86" s="98" t="s">
        <v>71</v>
      </c>
      <c r="C86" s="58"/>
      <c r="D86" s="59">
        <f>D84-D70</f>
        <v>98446.9</v>
      </c>
      <c r="E86" s="59">
        <f>E84-E70</f>
        <v>98446.9</v>
      </c>
      <c r="F86" s="59">
        <f t="shared" si="29"/>
        <v>11442.071</v>
      </c>
      <c r="G86" s="59">
        <f>G84-G70</f>
        <v>9192.4709999999995</v>
      </c>
      <c r="H86" s="59">
        <f>H84-H70</f>
        <v>2249.6000000000004</v>
      </c>
      <c r="I86" s="100">
        <f>F86/E86*100</f>
        <v>11.622581310330746</v>
      </c>
      <c r="J86" s="59">
        <f>J84-J70</f>
        <v>16407.816666666666</v>
      </c>
      <c r="K86" s="99">
        <f>F86-J86</f>
        <v>-4965.7456666666658</v>
      </c>
      <c r="L86" s="100">
        <f>F86/J86*100</f>
        <v>69.735487861984481</v>
      </c>
      <c r="M86" s="59">
        <f>M84-M70</f>
        <v>7267.7639999999974</v>
      </c>
      <c r="N86" s="99">
        <f>F86-M86</f>
        <v>4174.3070000000025</v>
      </c>
      <c r="O86" s="100">
        <f>F86/M86*100</f>
        <v>157.43591839250701</v>
      </c>
    </row>
    <row r="87" spans="1:17" s="71" customFormat="1" ht="22.5" x14ac:dyDescent="0.3">
      <c r="A87" s="70"/>
      <c r="B87" s="167"/>
      <c r="C87" s="58"/>
      <c r="D87" s="59"/>
      <c r="E87" s="59"/>
      <c r="F87" s="59"/>
      <c r="G87" s="59"/>
      <c r="H87" s="59"/>
      <c r="I87" s="100"/>
      <c r="J87" s="99"/>
      <c r="K87" s="99"/>
      <c r="L87" s="100"/>
      <c r="M87" s="59"/>
      <c r="N87" s="99"/>
      <c r="O87" s="100"/>
    </row>
    <row r="88" spans="1:17" s="27" customFormat="1" ht="78" x14ac:dyDescent="0.25">
      <c r="A88" s="24">
        <v>1</v>
      </c>
      <c r="B88" s="64" t="s">
        <v>148</v>
      </c>
      <c r="C88" s="25" t="s">
        <v>79</v>
      </c>
      <c r="D88" s="139">
        <v>120420</v>
      </c>
      <c r="E88" s="139">
        <v>120420</v>
      </c>
      <c r="F88" s="139">
        <f t="shared" si="29"/>
        <v>0</v>
      </c>
      <c r="G88" s="139">
        <v>0</v>
      </c>
      <c r="H88" s="139">
        <v>0</v>
      </c>
      <c r="I88" s="145">
        <f>F88/E88*100</f>
        <v>0</v>
      </c>
      <c r="J88" s="139" t="e">
        <f>#REF!</f>
        <v>#REF!</v>
      </c>
      <c r="K88" s="132" t="e">
        <f>F88-J88</f>
        <v>#REF!</v>
      </c>
      <c r="L88" s="145" t="e">
        <f>F88/J88*100</f>
        <v>#REF!</v>
      </c>
      <c r="M88" s="139">
        <v>0</v>
      </c>
      <c r="N88" s="132">
        <f>F88-M88</f>
        <v>0</v>
      </c>
      <c r="O88" s="133"/>
    </row>
    <row r="89" spans="1:17" s="36" customFormat="1" ht="22.5" x14ac:dyDescent="0.25">
      <c r="A89" s="35"/>
      <c r="B89" s="101"/>
      <c r="C89" s="26"/>
      <c r="D89" s="59"/>
      <c r="E89" s="59"/>
      <c r="F89" s="59"/>
      <c r="G89" s="59"/>
      <c r="H89" s="59"/>
      <c r="I89" s="100"/>
      <c r="J89" s="99"/>
      <c r="K89" s="99"/>
      <c r="L89" s="100"/>
      <c r="M89" s="59"/>
      <c r="N89" s="99"/>
      <c r="O89" s="100"/>
    </row>
    <row r="90" spans="1:17" s="51" customFormat="1" ht="37.5" customHeight="1" x14ac:dyDescent="0.3">
      <c r="A90" s="48"/>
      <c r="B90" s="52" t="s">
        <v>207</v>
      </c>
      <c r="C90" s="54"/>
      <c r="D90" s="50">
        <f>D91+D92</f>
        <v>120420</v>
      </c>
      <c r="E90" s="50">
        <f>E91+E92</f>
        <v>120420</v>
      </c>
      <c r="F90" s="50">
        <f t="shared" si="29"/>
        <v>0</v>
      </c>
      <c r="G90" s="50">
        <f>G91+G92</f>
        <v>0</v>
      </c>
      <c r="H90" s="50">
        <f>H91+H92</f>
        <v>0</v>
      </c>
      <c r="I90" s="95">
        <f>F90/E90*100</f>
        <v>0</v>
      </c>
      <c r="J90" s="50" t="e">
        <f>J91+J92</f>
        <v>#REF!</v>
      </c>
      <c r="K90" s="94" t="e">
        <f>F90-J90</f>
        <v>#REF!</v>
      </c>
      <c r="L90" s="95" t="e">
        <f>F90/J90*100</f>
        <v>#REF!</v>
      </c>
      <c r="M90" s="50">
        <f t="shared" ref="M90" si="37">M91+M92</f>
        <v>0</v>
      </c>
      <c r="N90" s="94">
        <f>F90-M90</f>
        <v>0</v>
      </c>
      <c r="O90" s="95"/>
    </row>
    <row r="91" spans="1:17" s="8" customFormat="1" ht="37.5" hidden="1" customHeight="1" x14ac:dyDescent="0.25">
      <c r="A91" s="14"/>
      <c r="B91" s="17" t="s">
        <v>115</v>
      </c>
      <c r="C91" s="17"/>
      <c r="D91" s="140">
        <f>D88</f>
        <v>120420</v>
      </c>
      <c r="E91" s="140">
        <f>E88</f>
        <v>120420</v>
      </c>
      <c r="F91" s="140">
        <f t="shared" si="29"/>
        <v>0</v>
      </c>
      <c r="G91" s="140">
        <f>G88</f>
        <v>0</v>
      </c>
      <c r="H91" s="140">
        <f>H88</f>
        <v>0</v>
      </c>
      <c r="I91" s="138">
        <f>F91/E91*100</f>
        <v>0</v>
      </c>
      <c r="J91" s="140" t="e">
        <f>J88</f>
        <v>#REF!</v>
      </c>
      <c r="K91" s="137" t="e">
        <f>F91-J91</f>
        <v>#REF!</v>
      </c>
      <c r="L91" s="138" t="e">
        <f>F91/J91*100</f>
        <v>#REF!</v>
      </c>
      <c r="M91" s="140">
        <f>M88</f>
        <v>0</v>
      </c>
      <c r="N91" s="137">
        <f>F91-M91</f>
        <v>0</v>
      </c>
      <c r="O91" s="138"/>
    </row>
    <row r="92" spans="1:17" s="8" customFormat="1" ht="37.5" hidden="1" customHeight="1" x14ac:dyDescent="0.25">
      <c r="A92" s="14"/>
      <c r="B92" s="200" t="s">
        <v>114</v>
      </c>
      <c r="C92" s="17"/>
      <c r="D92" s="140">
        <v>0</v>
      </c>
      <c r="E92" s="140">
        <v>0</v>
      </c>
      <c r="F92" s="140">
        <f t="shared" si="29"/>
        <v>0</v>
      </c>
      <c r="G92" s="140">
        <v>0</v>
      </c>
      <c r="H92" s="140">
        <v>0</v>
      </c>
      <c r="I92" s="138"/>
      <c r="J92" s="140">
        <v>0</v>
      </c>
      <c r="K92" s="137">
        <f>F92-J92</f>
        <v>0</v>
      </c>
      <c r="L92" s="138"/>
      <c r="M92" s="140">
        <v>0</v>
      </c>
      <c r="N92" s="137">
        <f>F92-M92</f>
        <v>0</v>
      </c>
      <c r="O92" s="138"/>
    </row>
    <row r="93" spans="1:17" s="10" customFormat="1" ht="23.25" x14ac:dyDescent="0.25">
      <c r="A93" s="24"/>
      <c r="B93" s="42"/>
      <c r="C93" s="25"/>
      <c r="D93" s="139"/>
      <c r="E93" s="139"/>
      <c r="F93" s="147"/>
      <c r="G93" s="147"/>
      <c r="H93" s="147"/>
      <c r="I93" s="133"/>
      <c r="J93" s="139"/>
      <c r="K93" s="132"/>
      <c r="L93" s="133"/>
      <c r="M93" s="147"/>
      <c r="N93" s="132"/>
      <c r="O93" s="133"/>
    </row>
    <row r="94" spans="1:17" s="176" customFormat="1" ht="44.25" customHeight="1" x14ac:dyDescent="0.3">
      <c r="A94" s="169"/>
      <c r="B94" s="170" t="s">
        <v>44</v>
      </c>
      <c r="C94" s="177"/>
      <c r="D94" s="172">
        <f>D84+D90</f>
        <v>289313.098</v>
      </c>
      <c r="E94" s="172">
        <f>E84+E90</f>
        <v>289313.098</v>
      </c>
      <c r="F94" s="172">
        <f t="shared" si="29"/>
        <v>24062.669000000002</v>
      </c>
      <c r="G94" s="172">
        <f>G84+G90</f>
        <v>13052.776</v>
      </c>
      <c r="H94" s="172">
        <f>H84+H90</f>
        <v>11009.893</v>
      </c>
      <c r="I94" s="174">
        <f>F94/E94*100</f>
        <v>8.317172352839691</v>
      </c>
      <c r="J94" s="172" t="e">
        <f>J84+J90</f>
        <v>#REF!</v>
      </c>
      <c r="K94" s="173" t="e">
        <f>F94-J94</f>
        <v>#REF!</v>
      </c>
      <c r="L94" s="174" t="e">
        <f>F94/J94*100</f>
        <v>#REF!</v>
      </c>
      <c r="M94" s="172">
        <f>M84+M90</f>
        <v>22182.853999999996</v>
      </c>
      <c r="N94" s="173">
        <f>F94-M94</f>
        <v>1879.815000000006</v>
      </c>
      <c r="O94" s="174">
        <f>F94/M94*100</f>
        <v>108.47418010324554</v>
      </c>
      <c r="P94" s="176">
        <v>22182.853999999999</v>
      </c>
      <c r="Q94" s="175">
        <f>P94-M94</f>
        <v>0</v>
      </c>
    </row>
    <row r="95" spans="1:17" s="60" customFormat="1" ht="22.5" hidden="1" x14ac:dyDescent="0.3">
      <c r="A95" s="56"/>
      <c r="B95" s="57"/>
      <c r="C95" s="58"/>
      <c r="D95" s="59"/>
      <c r="E95" s="59"/>
      <c r="F95" s="59"/>
      <c r="G95" s="59"/>
      <c r="H95" s="59"/>
      <c r="I95" s="100"/>
      <c r="J95" s="59"/>
      <c r="K95" s="99"/>
      <c r="L95" s="100"/>
      <c r="M95" s="59"/>
      <c r="N95" s="99"/>
      <c r="O95" s="100"/>
    </row>
    <row r="96" spans="1:17" s="184" customFormat="1" ht="63" hidden="1" customHeight="1" x14ac:dyDescent="0.3">
      <c r="A96" s="178"/>
      <c r="B96" s="179" t="s">
        <v>70</v>
      </c>
      <c r="C96" s="180"/>
      <c r="D96" s="181">
        <f>D94-D70</f>
        <v>218866.9</v>
      </c>
      <c r="E96" s="181">
        <f>E94-E70</f>
        <v>218866.9</v>
      </c>
      <c r="F96" s="181">
        <f t="shared" si="29"/>
        <v>11442.071</v>
      </c>
      <c r="G96" s="181">
        <f>G94-G70</f>
        <v>9192.4709999999995</v>
      </c>
      <c r="H96" s="181">
        <f>H94-H70</f>
        <v>2249.6000000000004</v>
      </c>
      <c r="I96" s="183">
        <f>F96/E96*100</f>
        <v>5.2278672563096569</v>
      </c>
      <c r="J96" s="181" t="e">
        <f>J94-J70</f>
        <v>#REF!</v>
      </c>
      <c r="K96" s="182" t="e">
        <f>F96-J96</f>
        <v>#REF!</v>
      </c>
      <c r="L96" s="183" t="e">
        <f>F96/J96*100</f>
        <v>#REF!</v>
      </c>
      <c r="M96" s="181">
        <f>M94-M70</f>
        <v>7267.7639999999974</v>
      </c>
      <c r="N96" s="182">
        <f>F96-M96</f>
        <v>4174.3070000000025</v>
      </c>
      <c r="O96" s="183">
        <f>F96/M96*100</f>
        <v>157.43591839250701</v>
      </c>
    </row>
    <row r="97" spans="1:17" s="13" customFormat="1" ht="35.25" customHeight="1" x14ac:dyDescent="0.25">
      <c r="A97" s="212" t="s">
        <v>43</v>
      </c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4"/>
    </row>
    <row r="98" spans="1:17" s="176" customFormat="1" ht="37.5" customHeight="1" x14ac:dyDescent="0.3">
      <c r="A98" s="185"/>
      <c r="B98" s="92" t="s">
        <v>208</v>
      </c>
      <c r="C98" s="177"/>
      <c r="D98" s="172">
        <f>D45+D84</f>
        <v>3920514.4869999997</v>
      </c>
      <c r="E98" s="172">
        <f>E45+E84</f>
        <v>3920514.4869999997</v>
      </c>
      <c r="F98" s="172">
        <f t="shared" ref="F98:F113" si="38">SUM(G98:H98)</f>
        <v>566672.94299999997</v>
      </c>
      <c r="G98" s="172">
        <f>G45+G84</f>
        <v>250348.01899999997</v>
      </c>
      <c r="H98" s="172">
        <f>H45+H84</f>
        <v>316324.92399999994</v>
      </c>
      <c r="I98" s="174">
        <f>F98/E98*100</f>
        <v>14.454045377947866</v>
      </c>
      <c r="J98" s="172">
        <f>J45+J84</f>
        <v>653419.08116666647</v>
      </c>
      <c r="K98" s="173">
        <f>F98-J98</f>
        <v>-86746.138166666497</v>
      </c>
      <c r="L98" s="174">
        <f>F98/J98*100</f>
        <v>86.724272267687212</v>
      </c>
      <c r="M98" s="172">
        <f>M45+M84</f>
        <v>551280.33600000001</v>
      </c>
      <c r="N98" s="173">
        <f>F98-M98</f>
        <v>15392.60699999996</v>
      </c>
      <c r="O98" s="174">
        <f>F98/M98*100</f>
        <v>102.79215600391014</v>
      </c>
    </row>
    <row r="99" spans="1:17" s="184" customFormat="1" ht="23.25" hidden="1" x14ac:dyDescent="0.3">
      <c r="A99" s="186"/>
      <c r="B99" s="187"/>
      <c r="C99" s="180"/>
      <c r="D99" s="181"/>
      <c r="E99" s="181"/>
      <c r="F99" s="181"/>
      <c r="G99" s="181"/>
      <c r="H99" s="181"/>
      <c r="I99" s="183"/>
      <c r="J99" s="181"/>
      <c r="K99" s="182"/>
      <c r="L99" s="183"/>
      <c r="M99" s="181"/>
      <c r="N99" s="182"/>
      <c r="O99" s="183"/>
    </row>
    <row r="100" spans="1:17" s="184" customFormat="1" ht="57.75" hidden="1" customHeight="1" x14ac:dyDescent="0.3">
      <c r="A100" s="186"/>
      <c r="B100" s="179" t="s">
        <v>69</v>
      </c>
      <c r="C100" s="180"/>
      <c r="D100" s="181">
        <f>D45+D86</f>
        <v>3850068.2889999994</v>
      </c>
      <c r="E100" s="181">
        <f>E45+E86</f>
        <v>3850068.2889999994</v>
      </c>
      <c r="F100" s="181">
        <f t="shared" si="38"/>
        <v>554052.34499999986</v>
      </c>
      <c r="G100" s="181">
        <f>G45+G86</f>
        <v>246487.71399999995</v>
      </c>
      <c r="H100" s="181">
        <f>H45+H86</f>
        <v>307564.63099999994</v>
      </c>
      <c r="I100" s="183">
        <f>F100/E100*100</f>
        <v>14.390714746098881</v>
      </c>
      <c r="J100" s="181">
        <f>J45+J86</f>
        <v>641678.04816666641</v>
      </c>
      <c r="K100" s="182">
        <f>F100-J100</f>
        <v>-87625.703166666557</v>
      </c>
      <c r="L100" s="183">
        <f>F100/J100*100</f>
        <v>86.344288476593306</v>
      </c>
      <c r="M100" s="181">
        <f>M45+M86</f>
        <v>536365.24599999993</v>
      </c>
      <c r="N100" s="182">
        <f>F100-M100</f>
        <v>17687.098999999929</v>
      </c>
      <c r="O100" s="183">
        <f>F100/M100*100</f>
        <v>103.29758483270557</v>
      </c>
    </row>
    <row r="101" spans="1:17" s="32" customFormat="1" ht="22.5" hidden="1" x14ac:dyDescent="0.3">
      <c r="A101" s="41"/>
      <c r="B101" s="16"/>
      <c r="C101" s="26"/>
      <c r="D101" s="59"/>
      <c r="E101" s="59"/>
      <c r="F101" s="59"/>
      <c r="G101" s="59"/>
      <c r="H101" s="59"/>
      <c r="I101" s="100"/>
      <c r="J101" s="59"/>
      <c r="K101" s="99"/>
      <c r="L101" s="100"/>
      <c r="M101" s="59"/>
      <c r="N101" s="99"/>
      <c r="O101" s="100"/>
    </row>
    <row r="102" spans="1:17" s="32" customFormat="1" ht="60.75" hidden="1" x14ac:dyDescent="0.3">
      <c r="A102" s="41"/>
      <c r="B102" s="188" t="s">
        <v>116</v>
      </c>
      <c r="C102" s="26"/>
      <c r="D102" s="189">
        <f>D100+D46+D47+D104</f>
        <v>4802153.1889999993</v>
      </c>
      <c r="E102" s="189">
        <f>E100+E46+E47+E104</f>
        <v>4802153.1889999993</v>
      </c>
      <c r="F102" s="189">
        <f t="shared" si="38"/>
        <v>690216.44499999983</v>
      </c>
      <c r="G102" s="189">
        <f>G100+G46+G47+G104</f>
        <v>310815.51399999997</v>
      </c>
      <c r="H102" s="189">
        <f>H100+H46+H47+H104</f>
        <v>379400.93099999992</v>
      </c>
      <c r="I102" s="192">
        <f>F102/E102*100</f>
        <v>14.37306178780462</v>
      </c>
      <c r="J102" s="189" t="e">
        <f>J100+J46+J47+J104</f>
        <v>#REF!</v>
      </c>
      <c r="K102" s="191" t="e">
        <f>F102-J102</f>
        <v>#REF!</v>
      </c>
      <c r="L102" s="192" t="e">
        <f>F102/J102*100</f>
        <v>#REF!</v>
      </c>
      <c r="M102" s="189">
        <f>M100+M46+M47+M104</f>
        <v>630501.64599999983</v>
      </c>
      <c r="N102" s="191">
        <f>F102-M102</f>
        <v>59714.798999999999</v>
      </c>
      <c r="O102" s="192">
        <f>F102/M102*100</f>
        <v>109.47099811377812</v>
      </c>
      <c r="P102" s="66"/>
    </row>
    <row r="103" spans="1:17" s="32" customFormat="1" ht="22.5" hidden="1" x14ac:dyDescent="0.3">
      <c r="A103" s="41"/>
      <c r="B103" s="16"/>
      <c r="C103" s="26"/>
      <c r="D103" s="59"/>
      <c r="E103" s="59"/>
      <c r="F103" s="59"/>
      <c r="G103" s="59"/>
      <c r="H103" s="59"/>
      <c r="I103" s="100"/>
      <c r="J103" s="59"/>
      <c r="K103" s="99"/>
      <c r="L103" s="100"/>
      <c r="M103" s="59"/>
      <c r="N103" s="99"/>
      <c r="O103" s="100"/>
    </row>
    <row r="104" spans="1:17" s="32" customFormat="1" ht="39.75" hidden="1" customHeight="1" x14ac:dyDescent="0.3">
      <c r="A104" s="41"/>
      <c r="B104" s="188" t="s">
        <v>76</v>
      </c>
      <c r="C104" s="26"/>
      <c r="D104" s="189">
        <v>234281.5</v>
      </c>
      <c r="E104" s="189">
        <v>234281.5</v>
      </c>
      <c r="F104" s="189">
        <f t="shared" si="38"/>
        <v>39047</v>
      </c>
      <c r="G104" s="189">
        <v>19523.5</v>
      </c>
      <c r="H104" s="189">
        <v>19523.5</v>
      </c>
      <c r="I104" s="192">
        <f>F104/E104*100</f>
        <v>16.666702236412178</v>
      </c>
      <c r="J104" s="189" t="e">
        <f>#REF!</f>
        <v>#REF!</v>
      </c>
      <c r="K104" s="191" t="e">
        <f>F104-J104</f>
        <v>#REF!</v>
      </c>
      <c r="L104" s="192" t="e">
        <f>F104/J104*100</f>
        <v>#REF!</v>
      </c>
      <c r="M104" s="189">
        <v>-30269.4</v>
      </c>
      <c r="N104" s="191">
        <f>F104-M104</f>
        <v>69316.399999999994</v>
      </c>
      <c r="O104" s="192">
        <f>F104/M104*100</f>
        <v>-128.99826227146886</v>
      </c>
    </row>
    <row r="105" spans="1:17" s="32" customFormat="1" ht="22.5" x14ac:dyDescent="0.3">
      <c r="A105" s="12"/>
      <c r="B105" s="16"/>
      <c r="C105" s="26"/>
      <c r="D105" s="59"/>
      <c r="E105" s="59"/>
      <c r="F105" s="59"/>
      <c r="G105" s="59"/>
      <c r="H105" s="59"/>
      <c r="I105" s="100"/>
      <c r="J105" s="59"/>
      <c r="K105" s="99"/>
      <c r="L105" s="100"/>
      <c r="M105" s="59"/>
      <c r="N105" s="99"/>
      <c r="O105" s="100"/>
    </row>
    <row r="106" spans="1:17" s="51" customFormat="1" ht="39" customHeight="1" x14ac:dyDescent="0.3">
      <c r="A106" s="48"/>
      <c r="B106" s="52" t="s">
        <v>207</v>
      </c>
      <c r="C106" s="54"/>
      <c r="D106" s="50">
        <f>D61+D90</f>
        <v>864542.80200000003</v>
      </c>
      <c r="E106" s="50">
        <f>E61+E90</f>
        <v>864542.80200000003</v>
      </c>
      <c r="F106" s="50">
        <f t="shared" si="38"/>
        <v>101500.011</v>
      </c>
      <c r="G106" s="50">
        <f>G61+G90</f>
        <v>46907.102000000006</v>
      </c>
      <c r="H106" s="50">
        <f>H61+H90</f>
        <v>54592.909</v>
      </c>
      <c r="I106" s="95">
        <f>F106/E106*100</f>
        <v>11.740310689672482</v>
      </c>
      <c r="J106" s="50" t="e">
        <f>J61+J90</f>
        <v>#REF!</v>
      </c>
      <c r="K106" s="94" t="e">
        <f>F106-J106</f>
        <v>#REF!</v>
      </c>
      <c r="L106" s="95" t="e">
        <f>F106/J106*100</f>
        <v>#REF!</v>
      </c>
      <c r="M106" s="50">
        <f>M61+M90</f>
        <v>133530.98300000001</v>
      </c>
      <c r="N106" s="94">
        <f>F106-M106</f>
        <v>-32030.972000000009</v>
      </c>
      <c r="O106" s="95">
        <f>F106/M106*100</f>
        <v>76.012329662846852</v>
      </c>
    </row>
    <row r="107" spans="1:17" s="60" customFormat="1" ht="39" hidden="1" customHeight="1" x14ac:dyDescent="0.3">
      <c r="A107" s="193"/>
      <c r="B107" s="61" t="s">
        <v>80</v>
      </c>
      <c r="C107" s="58"/>
      <c r="D107" s="59">
        <f t="shared" ref="D107:E107" si="39">D108+D109</f>
        <v>864542.80200000003</v>
      </c>
      <c r="E107" s="59">
        <f t="shared" si="39"/>
        <v>864542.80200000003</v>
      </c>
      <c r="F107" s="59">
        <f t="shared" si="38"/>
        <v>101500.011</v>
      </c>
      <c r="G107" s="59">
        <f t="shared" ref="G107:H107" si="40">G108+G109</f>
        <v>46907.102000000006</v>
      </c>
      <c r="H107" s="59">
        <f t="shared" si="40"/>
        <v>54592.909</v>
      </c>
      <c r="I107" s="100">
        <f>F107/E107*100</f>
        <v>11.740310689672482</v>
      </c>
      <c r="J107" s="59" t="e">
        <f t="shared" ref="J107" si="41">J108+J109</f>
        <v>#REF!</v>
      </c>
      <c r="K107" s="99" t="e">
        <f>F107-J107</f>
        <v>#REF!</v>
      </c>
      <c r="L107" s="100" t="e">
        <f>F107/J107*100</f>
        <v>#REF!</v>
      </c>
      <c r="M107" s="59">
        <f t="shared" ref="M107" si="42">M108+M109</f>
        <v>130042.183</v>
      </c>
      <c r="N107" s="99">
        <f>F107-M107</f>
        <v>-28542.172000000006</v>
      </c>
      <c r="O107" s="100">
        <f>F107/M107*100</f>
        <v>78.051604993435092</v>
      </c>
    </row>
    <row r="108" spans="1:17" s="196" customFormat="1" ht="23.25" hidden="1" x14ac:dyDescent="0.35">
      <c r="A108" s="194"/>
      <c r="B108" s="195" t="s">
        <v>115</v>
      </c>
      <c r="C108" s="195"/>
      <c r="D108" s="140">
        <f>D65+D91</f>
        <v>838223.4</v>
      </c>
      <c r="E108" s="140">
        <f>E65+E91</f>
        <v>838223.4</v>
      </c>
      <c r="F108" s="140">
        <f t="shared" si="38"/>
        <v>97117.1</v>
      </c>
      <c r="G108" s="140">
        <f>G65+G91</f>
        <v>44804.3</v>
      </c>
      <c r="H108" s="140">
        <f>H65+H91</f>
        <v>52312.800000000003</v>
      </c>
      <c r="I108" s="138">
        <f>F108/E108*100</f>
        <v>11.586064049273737</v>
      </c>
      <c r="J108" s="140" t="e">
        <f>J65+J91</f>
        <v>#REF!</v>
      </c>
      <c r="K108" s="137" t="e">
        <f>F108-J108</f>
        <v>#REF!</v>
      </c>
      <c r="L108" s="138" t="e">
        <f>F108/J108*100</f>
        <v>#REF!</v>
      </c>
      <c r="M108" s="140">
        <f>M65+M91</f>
        <v>124405.8</v>
      </c>
      <c r="N108" s="137">
        <f>F108-M108</f>
        <v>-27288.699999999997</v>
      </c>
      <c r="O108" s="138">
        <f>F108/M108*100</f>
        <v>78.064768684418254</v>
      </c>
    </row>
    <row r="109" spans="1:17" s="196" customFormat="1" ht="23.25" hidden="1" x14ac:dyDescent="0.35">
      <c r="A109" s="194"/>
      <c r="B109" s="195" t="s">
        <v>114</v>
      </c>
      <c r="C109" s="195"/>
      <c r="D109" s="140">
        <f>D92+D66</f>
        <v>26319.402000000002</v>
      </c>
      <c r="E109" s="140">
        <f>E92+E66</f>
        <v>26319.402000000002</v>
      </c>
      <c r="F109" s="140">
        <f t="shared" si="38"/>
        <v>4382.9110000000001</v>
      </c>
      <c r="G109" s="140">
        <f>G92+G66</f>
        <v>2102.8020000000001</v>
      </c>
      <c r="H109" s="140">
        <f>H92+H66</f>
        <v>2280.1089999999999</v>
      </c>
      <c r="I109" s="138">
        <f>F109/E109*100</f>
        <v>16.652775773552907</v>
      </c>
      <c r="J109" s="140" t="e">
        <f>J92+J66</f>
        <v>#REF!</v>
      </c>
      <c r="K109" s="137" t="e">
        <f>F109-J109</f>
        <v>#REF!</v>
      </c>
      <c r="L109" s="138" t="e">
        <f>F109/J109*100</f>
        <v>#REF!</v>
      </c>
      <c r="M109" s="140">
        <f>M92+M66</f>
        <v>5636.3829999999998</v>
      </c>
      <c r="N109" s="137">
        <f>F109-M109</f>
        <v>-1253.4719999999998</v>
      </c>
      <c r="O109" s="138">
        <f>F109/M109*100</f>
        <v>77.761057046691121</v>
      </c>
    </row>
    <row r="110" spans="1:17" s="8" customFormat="1" ht="23.25" x14ac:dyDescent="0.25">
      <c r="A110" s="28"/>
      <c r="B110" s="46"/>
      <c r="C110" s="17"/>
      <c r="D110" s="140"/>
      <c r="E110" s="140"/>
      <c r="F110" s="140"/>
      <c r="G110" s="140"/>
      <c r="H110" s="140"/>
      <c r="I110" s="138"/>
      <c r="J110" s="140"/>
      <c r="K110" s="137"/>
      <c r="L110" s="138"/>
      <c r="M110" s="140"/>
      <c r="N110" s="137"/>
      <c r="O110" s="138"/>
    </row>
    <row r="111" spans="1:17" s="176" customFormat="1" ht="48.75" customHeight="1" x14ac:dyDescent="0.3">
      <c r="A111" s="185"/>
      <c r="B111" s="170" t="s">
        <v>173</v>
      </c>
      <c r="C111" s="177"/>
      <c r="D111" s="172">
        <f>D98+D106</f>
        <v>4785057.2889999999</v>
      </c>
      <c r="E111" s="172">
        <f>E98+E106</f>
        <v>4785057.2889999999</v>
      </c>
      <c r="F111" s="172">
        <f t="shared" si="38"/>
        <v>668172.95399999991</v>
      </c>
      <c r="G111" s="172">
        <f>G98+G106</f>
        <v>297255.12099999998</v>
      </c>
      <c r="H111" s="172">
        <f>H98+H106</f>
        <v>370917.83299999993</v>
      </c>
      <c r="I111" s="174">
        <f>F111/E111*100</f>
        <v>13.963739902049058</v>
      </c>
      <c r="J111" s="172" t="e">
        <f>J94+J68</f>
        <v>#REF!</v>
      </c>
      <c r="K111" s="173" t="e">
        <f>F111-J111</f>
        <v>#REF!</v>
      </c>
      <c r="L111" s="174" t="e">
        <f>F111/J111*100</f>
        <v>#REF!</v>
      </c>
      <c r="M111" s="172">
        <f>M94+M68</f>
        <v>684811.31900000002</v>
      </c>
      <c r="N111" s="173">
        <f>F111-M111</f>
        <v>-16638.365000000107</v>
      </c>
      <c r="O111" s="174">
        <f>F111/M111*100</f>
        <v>97.570372372890048</v>
      </c>
      <c r="P111" s="172">
        <v>684811.31900000013</v>
      </c>
      <c r="Q111" s="172">
        <f>P111-M111</f>
        <v>0</v>
      </c>
    </row>
    <row r="112" spans="1:17" s="60" customFormat="1" ht="22.5" hidden="1" x14ac:dyDescent="0.3">
      <c r="A112" s="62"/>
      <c r="B112" s="57"/>
      <c r="C112" s="58"/>
      <c r="D112" s="113"/>
      <c r="E112" s="113"/>
      <c r="F112" s="113"/>
      <c r="G112" s="113"/>
      <c r="H112" s="113"/>
      <c r="I112" s="100"/>
      <c r="J112" s="59"/>
      <c r="K112" s="99"/>
      <c r="L112" s="100"/>
      <c r="M112" s="113"/>
      <c r="N112" s="99"/>
      <c r="O112" s="100"/>
    </row>
    <row r="113" spans="1:15" s="60" customFormat="1" ht="60" hidden="1" customHeight="1" x14ac:dyDescent="0.3">
      <c r="A113" s="62"/>
      <c r="B113" s="126" t="s">
        <v>81</v>
      </c>
      <c r="C113" s="58"/>
      <c r="D113" s="59">
        <f>D68+D96</f>
        <v>4714611.091</v>
      </c>
      <c r="E113" s="59">
        <f t="shared" si="28"/>
        <v>4714611.091</v>
      </c>
      <c r="F113" s="59">
        <f t="shared" si="38"/>
        <v>655552.35599999991</v>
      </c>
      <c r="G113" s="59">
        <f>G68+G96</f>
        <v>293394.81599999999</v>
      </c>
      <c r="H113" s="59">
        <f>H68+H96</f>
        <v>362157.53999999992</v>
      </c>
      <c r="I113" s="100">
        <f>F113/E113*100</f>
        <v>13.904696343913129</v>
      </c>
      <c r="J113" s="59" t="e">
        <f>J68+J96</f>
        <v>#REF!</v>
      </c>
      <c r="K113" s="99" t="e">
        <f>F113-J113</f>
        <v>#REF!</v>
      </c>
      <c r="L113" s="100" t="e">
        <f>F113/J113*100</f>
        <v>#REF!</v>
      </c>
      <c r="M113" s="59">
        <f>M68+M96</f>
        <v>669896.22899999993</v>
      </c>
      <c r="N113" s="99">
        <f>F113-M113</f>
        <v>-14343.873000000021</v>
      </c>
      <c r="O113" s="100">
        <f>F113/M113*100</f>
        <v>97.858791798035327</v>
      </c>
    </row>
    <row r="114" spans="1:15" s="15" customFormat="1" ht="3.75" hidden="1" customHeight="1" x14ac:dyDescent="0.3">
      <c r="A114" s="37"/>
      <c r="B114" s="38"/>
      <c r="C114" s="39"/>
      <c r="D114" s="39"/>
      <c r="E114" s="40"/>
      <c r="F114" s="40"/>
      <c r="G114" s="40"/>
      <c r="H114" s="40"/>
      <c r="I114" s="103"/>
      <c r="J114" s="40"/>
      <c r="K114" s="102"/>
      <c r="L114" s="103"/>
      <c r="M114" s="40"/>
      <c r="N114" s="102"/>
      <c r="O114" s="103"/>
    </row>
    <row r="115" spans="1:15" s="15" customFormat="1" ht="50.25" hidden="1" customHeight="1" x14ac:dyDescent="0.4">
      <c r="A115" s="37"/>
      <c r="B115" s="22" t="s">
        <v>102</v>
      </c>
      <c r="C115" s="22"/>
      <c r="D115" s="22"/>
      <c r="E115" s="22"/>
      <c r="F115" s="22" t="s">
        <v>103</v>
      </c>
      <c r="G115" s="22"/>
      <c r="H115" s="22"/>
      <c r="I115" s="103"/>
      <c r="J115" s="40"/>
      <c r="K115" s="102"/>
      <c r="L115" s="103"/>
      <c r="M115" s="22"/>
      <c r="N115" s="102"/>
      <c r="O115" s="103"/>
    </row>
    <row r="116" spans="1:15" s="8" customFormat="1" ht="18" hidden="1" customHeight="1" x14ac:dyDescent="0.45">
      <c r="A116" s="6"/>
      <c r="B116" s="31" t="s">
        <v>55</v>
      </c>
      <c r="C116" s="19"/>
      <c r="D116" s="19"/>
      <c r="E116" s="19"/>
      <c r="F116" s="21"/>
      <c r="G116" s="21"/>
      <c r="H116" s="21"/>
      <c r="I116" s="105"/>
      <c r="J116" s="7"/>
      <c r="K116" s="104"/>
      <c r="L116" s="105"/>
      <c r="M116" s="21"/>
      <c r="N116" s="104"/>
      <c r="O116" s="105"/>
    </row>
    <row r="117" spans="1:15" s="8" customFormat="1" ht="30.75" hidden="1" x14ac:dyDescent="0.45">
      <c r="A117" s="6"/>
      <c r="B117" s="19"/>
      <c r="C117" s="19"/>
      <c r="D117" s="19"/>
      <c r="E117" s="153"/>
      <c r="F117" s="21"/>
      <c r="G117" s="21"/>
      <c r="H117" s="21"/>
      <c r="I117" s="105"/>
      <c r="J117" s="7"/>
      <c r="K117" s="104"/>
      <c r="L117" s="105"/>
      <c r="M117" s="21"/>
      <c r="N117" s="104"/>
      <c r="O117" s="105"/>
    </row>
    <row r="118" spans="1:15" s="4" customFormat="1" ht="30.75" hidden="1" x14ac:dyDescent="0.45">
      <c r="A118" s="29"/>
      <c r="B118" s="19"/>
      <c r="C118" s="19"/>
      <c r="D118" s="123">
        <v>4785057.2889999999</v>
      </c>
      <c r="E118" s="123">
        <v>4242798.9189999998</v>
      </c>
      <c r="F118" s="123">
        <v>668172.95400000003</v>
      </c>
      <c r="G118" s="123">
        <v>297255.12099999998</v>
      </c>
      <c r="H118" s="123">
        <v>370917.83299999998</v>
      </c>
      <c r="I118" s="5"/>
      <c r="J118" s="22"/>
      <c r="K118" s="5"/>
      <c r="L118" s="5"/>
      <c r="M118" s="123"/>
      <c r="N118" s="5"/>
    </row>
    <row r="119" spans="1:15" ht="12" hidden="1" customHeight="1" x14ac:dyDescent="0.45">
      <c r="B119" s="31"/>
      <c r="C119" s="21"/>
      <c r="D119" s="21"/>
      <c r="E119" s="21"/>
      <c r="F119" s="21"/>
      <c r="M119" s="21"/>
    </row>
    <row r="120" spans="1:15" s="2" customFormat="1" ht="30.75" hidden="1" customHeight="1" x14ac:dyDescent="0.45">
      <c r="A120" s="30"/>
      <c r="B120" s="19"/>
      <c r="C120" s="19"/>
      <c r="D120" s="19"/>
      <c r="E120" s="19"/>
      <c r="F120" s="21"/>
      <c r="I120" s="203"/>
      <c r="J120" s="203"/>
      <c r="K120" s="203"/>
      <c r="L120" s="203"/>
      <c r="M120" s="21"/>
      <c r="N120" s="203"/>
    </row>
    <row r="121" spans="1:15" s="2" customFormat="1" ht="30.75" hidden="1" customHeight="1" x14ac:dyDescent="0.45">
      <c r="A121" s="30"/>
      <c r="B121" s="19"/>
      <c r="C121" s="19"/>
      <c r="D121" s="19"/>
      <c r="E121" s="19"/>
      <c r="F121" s="21"/>
      <c r="I121" s="203"/>
      <c r="J121" s="203"/>
      <c r="K121" s="203"/>
      <c r="L121" s="203"/>
      <c r="M121" s="21"/>
      <c r="N121" s="203"/>
    </row>
    <row r="122" spans="1:15" s="2" customFormat="1" ht="16.5" hidden="1" customHeight="1" x14ac:dyDescent="0.45">
      <c r="A122" s="30"/>
      <c r="B122" s="31"/>
      <c r="C122" s="21"/>
      <c r="D122" s="21"/>
      <c r="E122" s="21"/>
      <c r="F122" s="21"/>
      <c r="I122" s="203"/>
      <c r="J122" s="203"/>
      <c r="K122" s="203"/>
      <c r="L122" s="203"/>
      <c r="M122" s="21"/>
      <c r="N122" s="203"/>
    </row>
    <row r="123" spans="1:15" ht="18.75" hidden="1" customHeight="1" x14ac:dyDescent="0.3">
      <c r="B123" s="29"/>
      <c r="D123" s="123">
        <f>D118-D111</f>
        <v>0</v>
      </c>
      <c r="E123" s="123">
        <f t="shared" ref="E123:H123" si="43">E118-E111</f>
        <v>-542258.37000000011</v>
      </c>
      <c r="F123" s="123">
        <f t="shared" si="43"/>
        <v>0</v>
      </c>
      <c r="G123" s="123">
        <f t="shared" si="43"/>
        <v>0</v>
      </c>
      <c r="H123" s="123">
        <f t="shared" si="43"/>
        <v>0</v>
      </c>
      <c r="J123" s="107">
        <f>E45/12*2</f>
        <v>625270.23149999988</v>
      </c>
      <c r="M123" s="123"/>
    </row>
    <row r="124" spans="1:15" ht="18.75" hidden="1" x14ac:dyDescent="0.3">
      <c r="B124" s="29"/>
      <c r="J124" s="107">
        <f>J123-J45</f>
        <v>0</v>
      </c>
    </row>
    <row r="125" spans="1:15" ht="18.75" hidden="1" customHeight="1" x14ac:dyDescent="0.3">
      <c r="B125" s="4"/>
      <c r="C125" s="3"/>
      <c r="D125" s="3"/>
      <c r="E125" s="124">
        <v>4242798.9189999998</v>
      </c>
      <c r="F125" s="124"/>
      <c r="J125" s="106">
        <f>E84/12*2</f>
        <v>28148.849666666665</v>
      </c>
      <c r="M125" s="124"/>
    </row>
    <row r="126" spans="1:15" ht="18.75" hidden="1" x14ac:dyDescent="0.3">
      <c r="B126" s="4"/>
      <c r="C126" s="3"/>
      <c r="D126" s="3"/>
      <c r="E126" s="3"/>
      <c r="J126" s="107">
        <f>J125-J84</f>
        <v>0</v>
      </c>
    </row>
    <row r="127" spans="1:15" ht="22.5" hidden="1" customHeight="1" x14ac:dyDescent="0.3">
      <c r="B127" s="4"/>
      <c r="C127" s="3"/>
      <c r="D127" s="3"/>
      <c r="E127" s="154"/>
      <c r="F127" s="154"/>
      <c r="J127" s="107" t="e">
        <f>J125+J90</f>
        <v>#REF!</v>
      </c>
      <c r="M127" s="154"/>
    </row>
    <row r="128" spans="1:15" ht="18.75" hidden="1" x14ac:dyDescent="0.3">
      <c r="B128" s="4"/>
      <c r="C128" s="3"/>
      <c r="D128" s="3"/>
      <c r="E128" s="3"/>
      <c r="J128" s="107" t="e">
        <f>J127-J94</f>
        <v>#REF!</v>
      </c>
    </row>
    <row r="129" spans="2:40" ht="18.75" hidden="1" x14ac:dyDescent="0.3">
      <c r="B129" s="4"/>
      <c r="C129" s="3"/>
      <c r="D129" s="3"/>
      <c r="E129" s="3"/>
    </row>
    <row r="130" spans="2:40" ht="18.75" hidden="1" x14ac:dyDescent="0.3">
      <c r="B130" s="156"/>
      <c r="C130" s="3"/>
      <c r="D130" s="3"/>
      <c r="E130" s="3"/>
    </row>
    <row r="131" spans="2:40" ht="18.75" hidden="1" x14ac:dyDescent="0.3">
      <c r="B131" s="4"/>
      <c r="C131" s="3"/>
      <c r="D131" s="3"/>
      <c r="E131" s="3"/>
    </row>
    <row r="132" spans="2:40" s="20" customFormat="1" ht="18.75" hidden="1" x14ac:dyDescent="0.3">
      <c r="B132" s="4"/>
      <c r="C132" s="3"/>
      <c r="D132" s="3"/>
      <c r="E132" s="3"/>
      <c r="F132" s="3"/>
      <c r="G132" s="3"/>
      <c r="H132" s="3"/>
      <c r="I132" s="1"/>
      <c r="J132" s="1"/>
      <c r="K132" s="1"/>
      <c r="L132" s="1"/>
      <c r="M132" s="3"/>
      <c r="N132" s="1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2:40" s="20" customFormat="1" ht="18.75" hidden="1" x14ac:dyDescent="0.3">
      <c r="B133" s="4"/>
      <c r="C133" s="3"/>
      <c r="D133" s="3"/>
      <c r="E133" s="124"/>
      <c r="F133" s="124"/>
      <c r="G133" s="3"/>
      <c r="H133" s="3"/>
      <c r="I133" s="1"/>
      <c r="J133" s="1"/>
      <c r="K133" s="1"/>
      <c r="L133" s="1"/>
      <c r="M133" s="124"/>
      <c r="N133" s="1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2:40" s="20" customFormat="1" ht="18.75" hidden="1" x14ac:dyDescent="0.3">
      <c r="B134" s="4"/>
      <c r="C134" s="3"/>
      <c r="D134" s="204"/>
      <c r="E134" s="3"/>
      <c r="F134" s="3"/>
      <c r="G134" s="3"/>
      <c r="H134" s="3"/>
      <c r="I134" s="1"/>
      <c r="J134" s="1"/>
      <c r="K134" s="1"/>
      <c r="L134" s="1"/>
      <c r="M134" s="3"/>
      <c r="N134" s="1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2:40" s="20" customFormat="1" ht="18.75" hidden="1" x14ac:dyDescent="0.3">
      <c r="B135" s="4"/>
      <c r="C135" s="3"/>
      <c r="D135" s="3"/>
      <c r="E135" s="3"/>
      <c r="F135" s="3"/>
      <c r="G135" s="3"/>
      <c r="H135" s="3"/>
      <c r="I135" s="1"/>
      <c r="J135" s="1"/>
      <c r="K135" s="1"/>
      <c r="L135" s="1"/>
      <c r="M135" s="3"/>
      <c r="N135" s="1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2:40" s="20" customFormat="1" ht="22.5" x14ac:dyDescent="0.3">
      <c r="B136" s="4"/>
      <c r="C136" s="3"/>
      <c r="D136" s="154"/>
      <c r="E136" s="3"/>
      <c r="F136" s="3"/>
      <c r="G136" s="3"/>
      <c r="H136" s="3"/>
      <c r="I136" s="1"/>
      <c r="J136" s="1"/>
      <c r="K136" s="1"/>
      <c r="L136" s="1"/>
      <c r="M136" s="3"/>
      <c r="N136" s="1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2:40" s="20" customFormat="1" ht="30" x14ac:dyDescent="0.4">
      <c r="B137" s="22" t="s">
        <v>214</v>
      </c>
      <c r="C137" s="22"/>
      <c r="D137" s="22"/>
      <c r="E137" s="22"/>
      <c r="F137" s="22" t="s">
        <v>215</v>
      </c>
      <c r="G137" s="22"/>
      <c r="H137" s="40"/>
      <c r="I137" s="102"/>
      <c r="J137" s="103"/>
      <c r="K137" s="103"/>
      <c r="L137" s="1"/>
      <c r="M137" s="124"/>
      <c r="N137" s="1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2:40" s="20" customFormat="1" ht="30.75" x14ac:dyDescent="0.45">
      <c r="B138" s="31" t="s">
        <v>55</v>
      </c>
      <c r="C138" s="19"/>
      <c r="D138" s="19"/>
      <c r="E138" s="19"/>
      <c r="F138" s="21"/>
      <c r="G138" s="21"/>
      <c r="H138" s="7"/>
      <c r="I138" s="104"/>
      <c r="J138" s="105"/>
      <c r="K138" s="105"/>
      <c r="L138" s="1"/>
      <c r="M138" s="3"/>
      <c r="N138" s="1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2:40" s="20" customFormat="1" ht="18.75" x14ac:dyDescent="0.3">
      <c r="B139" s="4"/>
      <c r="C139" s="3"/>
      <c r="D139" s="3"/>
      <c r="E139" s="3"/>
      <c r="F139" s="3"/>
      <c r="G139" s="3"/>
      <c r="H139" s="3"/>
      <c r="I139" s="1"/>
      <c r="J139" s="1"/>
      <c r="K139" s="1"/>
      <c r="L139" s="1"/>
      <c r="M139" s="3"/>
      <c r="N139" s="1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2:40" s="20" customFormat="1" ht="18.75" x14ac:dyDescent="0.3">
      <c r="B140" s="29"/>
      <c r="F140" s="3"/>
      <c r="G140" s="3"/>
      <c r="H140" s="3"/>
      <c r="I140" s="1"/>
      <c r="J140" s="1"/>
      <c r="K140" s="1"/>
      <c r="L140" s="1"/>
      <c r="M140" s="3"/>
      <c r="N140" s="1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2:40" s="20" customFormat="1" ht="18.75" x14ac:dyDescent="0.3">
      <c r="B141" s="29"/>
      <c r="F141" s="3"/>
      <c r="G141" s="3"/>
      <c r="H141" s="3"/>
      <c r="I141" s="1"/>
      <c r="J141" s="1"/>
      <c r="K141" s="1"/>
      <c r="L141" s="1"/>
      <c r="M141" s="3"/>
      <c r="N141" s="1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</sheetData>
  <mergeCells count="22">
    <mergeCell ref="A1:O1"/>
    <mergeCell ref="A3:A4"/>
    <mergeCell ref="B3:B4"/>
    <mergeCell ref="C3:C4"/>
    <mergeCell ref="D3:D4"/>
    <mergeCell ref="E3:E4"/>
    <mergeCell ref="B69:O69"/>
    <mergeCell ref="A97:O97"/>
    <mergeCell ref="A51:A53"/>
    <mergeCell ref="C51:C53"/>
    <mergeCell ref="J3:J4"/>
    <mergeCell ref="B6:O6"/>
    <mergeCell ref="M3:M4"/>
    <mergeCell ref="N3:N4"/>
    <mergeCell ref="O3:O4"/>
    <mergeCell ref="C19:C21"/>
    <mergeCell ref="K3:K4"/>
    <mergeCell ref="L3:L4"/>
    <mergeCell ref="I3:I4"/>
    <mergeCell ref="F3:F4"/>
    <mergeCell ref="G3:G4"/>
    <mergeCell ref="H3:H4"/>
  </mergeCells>
  <printOptions horizontalCentered="1"/>
  <pageMargins left="0.39370078740157483" right="0" top="0" bottom="0" header="0.23622047244094491" footer="0.11811023622047245"/>
  <pageSetup paperSize="8" scale="79" fitToHeight="10" orientation="landscape" horizontalDpi="300" verticalDpi="300" r:id="rId1"/>
  <headerFooter alignWithMargins="0"/>
  <rowBreaks count="1" manualBreakCount="1">
    <brk id="60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2021</vt:lpstr>
      <vt:lpstr>2 міс 2021</vt:lpstr>
      <vt:lpstr>'2 міс 2021'!Заголовки_для_печати</vt:lpstr>
      <vt:lpstr>'2021'!Заголовки_для_печати</vt:lpstr>
      <vt:lpstr>'2 міс 2021'!Область_печати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2021-03-01T09:00:54Z</cp:lastPrinted>
  <dcterms:created xsi:type="dcterms:W3CDTF">1996-10-08T23:32:33Z</dcterms:created>
  <dcterms:modified xsi:type="dcterms:W3CDTF">2021-10-04T05:40:36Z</dcterms:modified>
</cp:coreProperties>
</file>